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worldhealthorg.sharepoint.com/sites/HealthEquityMonitoring/Shared Documents/Ongoing projects/Statistical codes/Excel/"/>
    </mc:Choice>
  </mc:AlternateContent>
  <xr:revisionPtr revIDLastSave="6724" documentId="8_{CB0046BA-03E9-4AA5-89DC-FBBFC3EB2752}" xr6:coauthVersionLast="47" xr6:coauthVersionMax="47" xr10:uidLastSave="{405A8004-C5D7-4E70-B996-0F9B81E619A3}"/>
  <bookViews>
    <workbookView xWindow="-110" yWindow="-110" windowWidth="19420" windowHeight="12420" tabRatio="832" xr2:uid="{D8C6F7AB-9BF5-4048-8070-CAD52671E41D}"/>
  </bookViews>
  <sheets>
    <sheet name="cover" sheetId="62" r:id="rId1"/>
    <sheet name="about" sheetId="28" r:id="rId2"/>
    <sheet name="how to" sheetId="34" r:id="rId3"/>
    <sheet name="technical notes" sheetId="29" r:id="rId4"/>
    <sheet name="glossary" sheetId="37" r:id="rId5"/>
    <sheet name="DATA INPUT - ordered" sheetId="59" r:id="rId6"/>
    <sheet name="d-1" sheetId="24" r:id="rId7"/>
    <sheet name="r-1" sheetId="35" r:id="rId8"/>
    <sheet name="aci" sheetId="36" r:id="rId9"/>
    <sheet name="rci" sheetId="38" r:id="rId10"/>
    <sheet name="sii" sheetId="56" r:id="rId11"/>
    <sheet name="rii" sheetId="58" r:id="rId12"/>
    <sheet name="par-1" sheetId="39" r:id="rId13"/>
    <sheet name="paf-1" sheetId="40" r:id="rId14"/>
    <sheet name="DATA INPUT - nonordered" sheetId="61" r:id="rId15"/>
    <sheet name="d-2" sheetId="41" r:id="rId16"/>
    <sheet name="r-2" sheetId="42" r:id="rId17"/>
    <sheet name="mdm" sheetId="46" r:id="rId18"/>
    <sheet name="mdb" sheetId="47" r:id="rId19"/>
    <sheet name="mdr" sheetId="48" r:id="rId20"/>
    <sheet name="idis" sheetId="49" r:id="rId21"/>
    <sheet name="bgv" sheetId="43" r:id="rId22"/>
    <sheet name="bgsd" sheetId="44" r:id="rId23"/>
    <sheet name="cov" sheetId="45" r:id="rId24"/>
    <sheet name="ti" sheetId="50" r:id="rId25"/>
    <sheet name="mld" sheetId="51" r:id="rId26"/>
    <sheet name="par-2" sheetId="55" r:id="rId27"/>
    <sheet name="paf-2" sheetId="54" r:id="rId28"/>
  </sheets>
  <definedNames>
    <definedName name="_xlnm._FilterDatabase" localSheetId="3" hidden="1">'technical notes'!$A$1:$N$1</definedName>
    <definedName name="estimate">#REF!</definedName>
    <definedName name="favourable">#REF!</definedName>
    <definedName name="group">#REF!</definedName>
    <definedName name="mean">#REF!</definedName>
    <definedName name="order">#REF!</definedName>
    <definedName name="ordered">#REF!</definedName>
    <definedName name="popshare">#REF!</definedName>
    <definedName name="population">#REF!</definedName>
    <definedName name="reference">#REF!</definedName>
    <definedName name="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58" l="1"/>
  <c r="P9" i="58"/>
  <c r="P10" i="58"/>
  <c r="P11" i="58"/>
  <c r="P12" i="58"/>
  <c r="P13" i="58"/>
  <c r="P14" i="58"/>
  <c r="P15" i="58"/>
  <c r="P16" i="58"/>
  <c r="P17" i="58"/>
  <c r="P18" i="58"/>
  <c r="P19" i="58"/>
  <c r="P20" i="58"/>
  <c r="P21" i="58"/>
  <c r="P22" i="58"/>
  <c r="P23" i="58"/>
  <c r="P24" i="58"/>
  <c r="P25" i="58"/>
  <c r="P26" i="58"/>
  <c r="P27" i="58"/>
  <c r="P28" i="58"/>
  <c r="P29" i="58"/>
  <c r="P30" i="58"/>
  <c r="P31" i="58"/>
  <c r="P32" i="58"/>
  <c r="P33" i="58"/>
  <c r="P34" i="58"/>
  <c r="P35" i="58"/>
  <c r="P36" i="58"/>
  <c r="P37" i="58"/>
  <c r="P38" i="58"/>
  <c r="P39" i="58"/>
  <c r="P40" i="58"/>
  <c r="P41" i="58"/>
  <c r="P42" i="58"/>
  <c r="P43" i="58"/>
  <c r="P44" i="58"/>
  <c r="P45" i="58"/>
  <c r="P46" i="58"/>
  <c r="P47" i="58"/>
  <c r="P48" i="58"/>
  <c r="P49" i="58"/>
  <c r="P50" i="58"/>
  <c r="P7" i="58"/>
  <c r="O8" i="58"/>
  <c r="O9" i="58"/>
  <c r="O10" i="58"/>
  <c r="O11" i="58"/>
  <c r="O12" i="58"/>
  <c r="O13" i="58"/>
  <c r="O14" i="58"/>
  <c r="O15" i="58"/>
  <c r="O16" i="58"/>
  <c r="O17" i="58"/>
  <c r="O18" i="58"/>
  <c r="O19" i="58"/>
  <c r="O20" i="58"/>
  <c r="O21" i="58"/>
  <c r="O22" i="58"/>
  <c r="O23" i="58"/>
  <c r="O24" i="58"/>
  <c r="O25" i="58"/>
  <c r="O26" i="58"/>
  <c r="O27" i="58"/>
  <c r="O28" i="58"/>
  <c r="O29" i="58"/>
  <c r="O30" i="58"/>
  <c r="O31" i="58"/>
  <c r="O32" i="58"/>
  <c r="O33" i="58"/>
  <c r="O34" i="58"/>
  <c r="O35" i="58"/>
  <c r="O36" i="58"/>
  <c r="O37" i="58"/>
  <c r="O38" i="58"/>
  <c r="O39" i="58"/>
  <c r="O40" i="58"/>
  <c r="O41" i="58"/>
  <c r="O42" i="58"/>
  <c r="O43" i="58"/>
  <c r="O44" i="58"/>
  <c r="O45" i="58"/>
  <c r="O46" i="58"/>
  <c r="O47" i="58"/>
  <c r="O48" i="58"/>
  <c r="O49" i="58"/>
  <c r="O50" i="58"/>
  <c r="O7" i="58"/>
  <c r="N8" i="58"/>
  <c r="N9" i="58"/>
  <c r="N10" i="58"/>
  <c r="N11" i="58"/>
  <c r="N12" i="58"/>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7" i="58"/>
  <c r="F11" i="56" a="1"/>
  <c r="F11" i="56" s="1"/>
  <c r="P8" i="56"/>
  <c r="P9" i="56"/>
  <c r="P10" i="56"/>
  <c r="P11" i="56"/>
  <c r="P12" i="56"/>
  <c r="P13" i="56"/>
  <c r="P14" i="56"/>
  <c r="P15" i="56"/>
  <c r="P16" i="56"/>
  <c r="P17" i="56"/>
  <c r="P18" i="56"/>
  <c r="P19" i="56"/>
  <c r="P20" i="56"/>
  <c r="P21" i="56"/>
  <c r="P22" i="56"/>
  <c r="P23" i="56"/>
  <c r="P24" i="56"/>
  <c r="P25" i="56"/>
  <c r="P26" i="56"/>
  <c r="P27" i="56"/>
  <c r="P28" i="56"/>
  <c r="P29" i="56"/>
  <c r="P30" i="56"/>
  <c r="P31" i="56"/>
  <c r="P32" i="56"/>
  <c r="P33" i="56"/>
  <c r="P34" i="56"/>
  <c r="P35" i="56"/>
  <c r="P36" i="56"/>
  <c r="P37" i="56"/>
  <c r="P38" i="56"/>
  <c r="P39" i="56"/>
  <c r="P40" i="56"/>
  <c r="P41" i="56"/>
  <c r="P42" i="56"/>
  <c r="P43" i="56"/>
  <c r="P44" i="56"/>
  <c r="P45" i="56"/>
  <c r="P46" i="56"/>
  <c r="P47" i="56"/>
  <c r="P48" i="56"/>
  <c r="P49" i="56"/>
  <c r="P50" i="56"/>
  <c r="P7" i="56"/>
  <c r="O8" i="56"/>
  <c r="O9" i="56"/>
  <c r="O10" i="56"/>
  <c r="O11" i="56"/>
  <c r="O12" i="56"/>
  <c r="O13" i="56"/>
  <c r="O14" i="56"/>
  <c r="O15" i="56"/>
  <c r="O16" i="56"/>
  <c r="O17" i="56"/>
  <c r="O18" i="56"/>
  <c r="O19" i="56"/>
  <c r="O20" i="56"/>
  <c r="O21" i="56"/>
  <c r="O22" i="56"/>
  <c r="O23" i="56"/>
  <c r="O24" i="56"/>
  <c r="O25" i="56"/>
  <c r="O26" i="56"/>
  <c r="O27" i="56"/>
  <c r="O28" i="56"/>
  <c r="O29" i="56"/>
  <c r="O30" i="56"/>
  <c r="O31" i="56"/>
  <c r="O32" i="56"/>
  <c r="O33" i="56"/>
  <c r="O34" i="56"/>
  <c r="O35" i="56"/>
  <c r="O36" i="56"/>
  <c r="O37" i="56"/>
  <c r="O38" i="56"/>
  <c r="O39" i="56"/>
  <c r="O40" i="56"/>
  <c r="O41" i="56"/>
  <c r="O42" i="56"/>
  <c r="O43" i="56"/>
  <c r="O44" i="56"/>
  <c r="O45" i="56"/>
  <c r="O46" i="56"/>
  <c r="O47" i="56"/>
  <c r="O48" i="56"/>
  <c r="O49" i="56"/>
  <c r="O50" i="56"/>
  <c r="O7" i="56"/>
  <c r="F11" i="58" a="1"/>
  <c r="F11" i="58" s="1"/>
  <c r="F9" i="56" a="1"/>
  <c r="F9" i="56" s="1"/>
  <c r="F10" i="56" a="1"/>
  <c r="F10" i="56" s="1"/>
  <c r="H8" i="56" a="1"/>
  <c r="H8" i="56" s="1"/>
  <c r="L7" i="59"/>
  <c r="L8" i="59"/>
  <c r="L9" i="59"/>
  <c r="I5" i="54" l="1"/>
  <c r="I5" i="55"/>
  <c r="I5" i="42"/>
  <c r="I5" i="41"/>
  <c r="H5" i="54"/>
  <c r="H5" i="55"/>
  <c r="H5" i="47"/>
  <c r="H5" i="42"/>
  <c r="H5" i="41"/>
  <c r="L7" i="61"/>
  <c r="J5" i="61" s="1"/>
  <c r="L50" i="61"/>
  <c r="L49" i="61"/>
  <c r="L48" i="61"/>
  <c r="L47" i="61"/>
  <c r="L46" i="61"/>
  <c r="L45" i="61"/>
  <c r="L44" i="61"/>
  <c r="L43" i="61"/>
  <c r="L42" i="61"/>
  <c r="L41" i="61"/>
  <c r="L40" i="61"/>
  <c r="L39" i="61"/>
  <c r="L38" i="61"/>
  <c r="L37" i="61"/>
  <c r="L36" i="61"/>
  <c r="L35" i="61"/>
  <c r="L34" i="61"/>
  <c r="L33" i="61"/>
  <c r="L32" i="61"/>
  <c r="L31" i="61"/>
  <c r="L30" i="61"/>
  <c r="L29" i="61"/>
  <c r="L28" i="61"/>
  <c r="L27" i="61"/>
  <c r="L26" i="61"/>
  <c r="L25" i="61"/>
  <c r="L24" i="61"/>
  <c r="L23" i="61"/>
  <c r="L22" i="61"/>
  <c r="L21" i="61"/>
  <c r="L20" i="61"/>
  <c r="L19" i="61"/>
  <c r="L18" i="61"/>
  <c r="L17" i="61"/>
  <c r="L16" i="61"/>
  <c r="L15" i="61"/>
  <c r="L14" i="61"/>
  <c r="L13" i="61"/>
  <c r="L12" i="61"/>
  <c r="L11" i="61"/>
  <c r="L10" i="61"/>
  <c r="L9" i="61"/>
  <c r="L8" i="61"/>
  <c r="K5" i="61"/>
  <c r="I5" i="61"/>
  <c r="L10" i="59"/>
  <c r="L11" i="59"/>
  <c r="L12" i="59"/>
  <c r="L13" i="59"/>
  <c r="L14" i="59"/>
  <c r="L15" i="59"/>
  <c r="L16" i="59"/>
  <c r="L17" i="59"/>
  <c r="L18" i="59"/>
  <c r="L19" i="59"/>
  <c r="L20" i="59"/>
  <c r="L21" i="59"/>
  <c r="L22" i="59"/>
  <c r="L23" i="59"/>
  <c r="L24" i="59"/>
  <c r="L25" i="59"/>
  <c r="L26" i="59"/>
  <c r="L27" i="59"/>
  <c r="L28" i="59"/>
  <c r="L29" i="59"/>
  <c r="L30" i="59"/>
  <c r="L31" i="59"/>
  <c r="L32" i="59"/>
  <c r="L33" i="59"/>
  <c r="L34" i="59"/>
  <c r="L35" i="59"/>
  <c r="L36" i="59"/>
  <c r="L37" i="59"/>
  <c r="L38" i="59"/>
  <c r="L39" i="59"/>
  <c r="L40" i="59"/>
  <c r="L41" i="59"/>
  <c r="L42" i="59"/>
  <c r="L43" i="59"/>
  <c r="L44" i="59"/>
  <c r="L45" i="59"/>
  <c r="L46" i="59"/>
  <c r="L47" i="59"/>
  <c r="L48" i="59"/>
  <c r="L49" i="59"/>
  <c r="L50" i="59"/>
  <c r="M7" i="59"/>
  <c r="M8" i="59"/>
  <c r="M9" i="59"/>
  <c r="M10" i="59"/>
  <c r="M11" i="59"/>
  <c r="M12" i="59"/>
  <c r="M13" i="59"/>
  <c r="M14" i="59"/>
  <c r="M15" i="59"/>
  <c r="M16" i="59"/>
  <c r="M17" i="59"/>
  <c r="M18" i="59"/>
  <c r="M19" i="59"/>
  <c r="M20" i="59"/>
  <c r="M21" i="59"/>
  <c r="M22" i="59"/>
  <c r="M23" i="59"/>
  <c r="M24" i="59"/>
  <c r="M25" i="59"/>
  <c r="M26" i="59"/>
  <c r="M27" i="59"/>
  <c r="M28" i="59"/>
  <c r="M29" i="59"/>
  <c r="M30" i="59"/>
  <c r="M31" i="59"/>
  <c r="M32" i="59"/>
  <c r="M33" i="59"/>
  <c r="M34" i="59"/>
  <c r="M35" i="59"/>
  <c r="M36" i="59"/>
  <c r="M37" i="59"/>
  <c r="M38" i="59"/>
  <c r="M39" i="59"/>
  <c r="M40" i="59"/>
  <c r="M41" i="59"/>
  <c r="M42" i="59"/>
  <c r="M43" i="59"/>
  <c r="M44" i="59"/>
  <c r="M45" i="59"/>
  <c r="M46" i="59"/>
  <c r="M47" i="59"/>
  <c r="M48" i="59"/>
  <c r="M49" i="59"/>
  <c r="M50" i="59"/>
  <c r="J5" i="59" l="1"/>
  <c r="K5" i="59"/>
  <c r="J5" i="39" l="1"/>
  <c r="H5" i="56"/>
  <c r="I5" i="24"/>
  <c r="J5" i="40"/>
  <c r="I5" i="36"/>
  <c r="I5" i="35"/>
  <c r="I5" i="38"/>
  <c r="H5" i="58"/>
  <c r="F8" i="46" l="1" a="1"/>
  <c r="F8" i="46" s="1"/>
  <c r="F9" i="46" a="1"/>
  <c r="F9" i="46" s="1"/>
  <c r="F10" i="46" a="1"/>
  <c r="F10" i="46" s="1"/>
  <c r="F11" i="46" a="1"/>
  <c r="F11" i="46" s="1"/>
  <c r="F12" i="46" a="1"/>
  <c r="F12" i="46" s="1"/>
  <c r="F7" i="46" a="1"/>
  <c r="F7" i="46" s="1"/>
  <c r="F7" i="41" a="1"/>
  <c r="F7" i="41" s="1"/>
  <c r="G7" i="46" a="1"/>
  <c r="G7" i="46" s="1"/>
  <c r="A7" i="24" a="1"/>
  <c r="A7" i="24" s="1"/>
  <c r="B7" i="24" a="1"/>
  <c r="B7" i="24" s="1"/>
  <c r="C7" i="24" a="1"/>
  <c r="C7" i="24" s="1"/>
  <c r="H7" i="24" a="1"/>
  <c r="H7" i="24" s="1"/>
  <c r="D7" i="24" a="1"/>
  <c r="D7" i="24" s="1"/>
  <c r="E7" i="24" a="1"/>
  <c r="E7" i="24" s="1"/>
  <c r="I7" i="24" a="1"/>
  <c r="I7" i="24" s="1"/>
  <c r="F7" i="24" a="1"/>
  <c r="F7" i="24" s="1"/>
  <c r="G7" i="24" a="1"/>
  <c r="G7" i="24" s="1"/>
  <c r="A8" i="24" a="1"/>
  <c r="A8" i="24" s="1"/>
  <c r="B8" i="24" a="1"/>
  <c r="B8" i="24" s="1"/>
  <c r="C8" i="24" a="1"/>
  <c r="C8" i="24" s="1"/>
  <c r="H8" i="24" a="1"/>
  <c r="H8" i="24" s="1"/>
  <c r="D8" i="24" a="1"/>
  <c r="D8" i="24" s="1"/>
  <c r="E8" i="24" a="1"/>
  <c r="E8" i="24" s="1"/>
  <c r="I8" i="24" a="1"/>
  <c r="I8" i="24" s="1"/>
  <c r="F8" i="24" a="1"/>
  <c r="F8" i="24" s="1"/>
  <c r="G8" i="24" a="1"/>
  <c r="G8" i="24" s="1"/>
  <c r="A9" i="24" a="1"/>
  <c r="A9" i="24" s="1"/>
  <c r="B9" i="24" a="1"/>
  <c r="B9" i="24" s="1"/>
  <c r="C9" i="24" a="1"/>
  <c r="C9" i="24" s="1"/>
  <c r="H9" i="24" a="1"/>
  <c r="H9" i="24" s="1"/>
  <c r="D9" i="24" a="1"/>
  <c r="D9" i="24" s="1"/>
  <c r="E9" i="24" a="1"/>
  <c r="E9" i="24" s="1"/>
  <c r="I9" i="24" a="1"/>
  <c r="I9" i="24" s="1"/>
  <c r="F9" i="24" a="1"/>
  <c r="F9" i="24" s="1"/>
  <c r="G9" i="24" a="1"/>
  <c r="G9" i="24" s="1"/>
  <c r="A10" i="24" a="1"/>
  <c r="A10" i="24" s="1"/>
  <c r="B10" i="24" a="1"/>
  <c r="B10" i="24" s="1"/>
  <c r="C10" i="24" a="1"/>
  <c r="C10" i="24" s="1"/>
  <c r="H10" i="24" a="1"/>
  <c r="H10" i="24" s="1"/>
  <c r="D10" i="24" a="1"/>
  <c r="D10" i="24" s="1"/>
  <c r="E10" i="24" a="1"/>
  <c r="E10" i="24" s="1"/>
  <c r="I10" i="24" a="1"/>
  <c r="I10" i="24" s="1"/>
  <c r="F10" i="24" a="1"/>
  <c r="F10" i="24" s="1"/>
  <c r="G10" i="24" a="1"/>
  <c r="G10" i="24" s="1"/>
  <c r="A11" i="24" a="1"/>
  <c r="A11" i="24" s="1"/>
  <c r="B11" i="24" a="1"/>
  <c r="B11" i="24" s="1"/>
  <c r="C11" i="24" a="1"/>
  <c r="C11" i="24" s="1"/>
  <c r="H11" i="24" a="1"/>
  <c r="H11" i="24" s="1"/>
  <c r="D11" i="24" a="1"/>
  <c r="D11" i="24" s="1"/>
  <c r="E11" i="24" a="1"/>
  <c r="E11" i="24" s="1"/>
  <c r="I11" i="24" a="1"/>
  <c r="I11" i="24" s="1"/>
  <c r="F11" i="24" a="1"/>
  <c r="F11" i="24" s="1"/>
  <c r="G11" i="24" a="1"/>
  <c r="G11" i="24" s="1"/>
  <c r="I5" i="59"/>
  <c r="B50" i="49" a="1"/>
  <c r="B50" i="49" s="1"/>
  <c r="A50" i="49" a="1"/>
  <c r="A50" i="49" s="1"/>
  <c r="B49" i="49" a="1"/>
  <c r="B49" i="49" s="1"/>
  <c r="A49" i="49" a="1"/>
  <c r="A49" i="49" s="1"/>
  <c r="B48" i="49" a="1"/>
  <c r="B48" i="49" s="1"/>
  <c r="A48" i="49" a="1"/>
  <c r="A48" i="49" s="1"/>
  <c r="B47" i="49" a="1"/>
  <c r="B47" i="49" s="1"/>
  <c r="A47" i="49" a="1"/>
  <c r="A47" i="49" s="1"/>
  <c r="B46" i="49" a="1"/>
  <c r="B46" i="49" s="1"/>
  <c r="A46" i="49" a="1"/>
  <c r="A46" i="49" s="1"/>
  <c r="B45" i="49" a="1"/>
  <c r="B45" i="49" s="1"/>
  <c r="A45" i="49" a="1"/>
  <c r="A45" i="49" s="1"/>
  <c r="B44" i="49" a="1"/>
  <c r="B44" i="49" s="1"/>
  <c r="A44" i="49" a="1"/>
  <c r="A44" i="49" s="1"/>
  <c r="B43" i="49" a="1"/>
  <c r="B43" i="49" s="1"/>
  <c r="A43" i="49" a="1"/>
  <c r="A43" i="49" s="1"/>
  <c r="B42" i="49" a="1"/>
  <c r="B42" i="49" s="1"/>
  <c r="A42" i="49" a="1"/>
  <c r="A42" i="49" s="1"/>
  <c r="B41" i="49" a="1"/>
  <c r="B41" i="49" s="1"/>
  <c r="A41" i="49" a="1"/>
  <c r="A41" i="49" s="1"/>
  <c r="B40" i="49" a="1"/>
  <c r="B40" i="49" s="1"/>
  <c r="A40" i="49" a="1"/>
  <c r="A40" i="49" s="1"/>
  <c r="B39" i="49" a="1"/>
  <c r="B39" i="49" s="1"/>
  <c r="A39" i="49" a="1"/>
  <c r="A39" i="49" s="1"/>
  <c r="B38" i="49" a="1"/>
  <c r="B38" i="49" s="1"/>
  <c r="A38" i="49" a="1"/>
  <c r="A38" i="49" s="1"/>
  <c r="B37" i="49" a="1"/>
  <c r="B37" i="49" s="1"/>
  <c r="A37" i="49" a="1"/>
  <c r="A37" i="49" s="1"/>
  <c r="B36" i="49" a="1"/>
  <c r="B36" i="49" s="1"/>
  <c r="A36" i="49" a="1"/>
  <c r="A36" i="49" s="1"/>
  <c r="B35" i="49" a="1"/>
  <c r="B35" i="49" s="1"/>
  <c r="A35" i="49" a="1"/>
  <c r="A35" i="49" s="1"/>
  <c r="B34" i="49" a="1"/>
  <c r="B34" i="49" s="1"/>
  <c r="A34" i="49" a="1"/>
  <c r="A34" i="49" s="1"/>
  <c r="B33" i="49" a="1"/>
  <c r="B33" i="49" s="1"/>
  <c r="A33" i="49" a="1"/>
  <c r="A33" i="49" s="1"/>
  <c r="B32" i="49" a="1"/>
  <c r="B32" i="49" s="1"/>
  <c r="A32" i="49" a="1"/>
  <c r="A32" i="49" s="1"/>
  <c r="B31" i="49" a="1"/>
  <c r="B31" i="49" s="1"/>
  <c r="A31" i="49" a="1"/>
  <c r="A31" i="49" s="1"/>
  <c r="B30" i="49" a="1"/>
  <c r="B30" i="49" s="1"/>
  <c r="A30" i="49" a="1"/>
  <c r="A30" i="49" s="1"/>
  <c r="B29" i="49" a="1"/>
  <c r="B29" i="49" s="1"/>
  <c r="A29" i="49" a="1"/>
  <c r="A29" i="49" s="1"/>
  <c r="B28" i="49" a="1"/>
  <c r="B28" i="49" s="1"/>
  <c r="A28" i="49" a="1"/>
  <c r="A28" i="49" s="1"/>
  <c r="B27" i="49" a="1"/>
  <c r="B27" i="49" s="1"/>
  <c r="A27" i="49" a="1"/>
  <c r="A27" i="49" s="1"/>
  <c r="B26" i="49" a="1"/>
  <c r="B26" i="49" s="1"/>
  <c r="A26" i="49" a="1"/>
  <c r="A26" i="49" s="1"/>
  <c r="B25" i="49" a="1"/>
  <c r="B25" i="49" s="1"/>
  <c r="A25" i="49" a="1"/>
  <c r="A25" i="49" s="1"/>
  <c r="B24" i="49" a="1"/>
  <c r="B24" i="49" s="1"/>
  <c r="A24" i="49" a="1"/>
  <c r="A24" i="49" s="1"/>
  <c r="B23" i="49" a="1"/>
  <c r="B23" i="49" s="1"/>
  <c r="A23" i="49" a="1"/>
  <c r="A23" i="49" s="1"/>
  <c r="B22" i="49" a="1"/>
  <c r="B22" i="49" s="1"/>
  <c r="A22" i="49" a="1"/>
  <c r="A22" i="49" s="1"/>
  <c r="B21" i="49" a="1"/>
  <c r="B21" i="49" s="1"/>
  <c r="A21" i="49" a="1"/>
  <c r="A21" i="49" s="1"/>
  <c r="B20" i="49" a="1"/>
  <c r="B20" i="49" s="1"/>
  <c r="A20" i="49" a="1"/>
  <c r="A20" i="49" s="1"/>
  <c r="B19" i="49" a="1"/>
  <c r="B19" i="49" s="1"/>
  <c r="A19" i="49" a="1"/>
  <c r="A19" i="49" s="1"/>
  <c r="B18" i="49" a="1"/>
  <c r="B18" i="49" s="1"/>
  <c r="A18" i="49" a="1"/>
  <c r="A18" i="49" s="1"/>
  <c r="B17" i="49" a="1"/>
  <c r="B17" i="49" s="1"/>
  <c r="A17" i="49" a="1"/>
  <c r="A17" i="49" s="1"/>
  <c r="B16" i="49" a="1"/>
  <c r="B16" i="49" s="1"/>
  <c r="A16" i="49" a="1"/>
  <c r="A16" i="49" s="1"/>
  <c r="B15" i="49" a="1"/>
  <c r="B15" i="49" s="1"/>
  <c r="A15" i="49" a="1"/>
  <c r="A15" i="49" s="1"/>
  <c r="B14" i="49" a="1"/>
  <c r="B14" i="49" s="1"/>
  <c r="A14" i="49" a="1"/>
  <c r="A14" i="49" s="1"/>
  <c r="B13" i="49" a="1"/>
  <c r="B13" i="49" s="1"/>
  <c r="A13" i="49" a="1"/>
  <c r="A13" i="49" s="1"/>
  <c r="B12" i="49" a="1"/>
  <c r="B12" i="49" s="1"/>
  <c r="A12" i="49" a="1"/>
  <c r="A12" i="49" s="1"/>
  <c r="B11" i="49" a="1"/>
  <c r="B11" i="49" s="1"/>
  <c r="A11" i="49" a="1"/>
  <c r="A11" i="49" s="1"/>
  <c r="B10" i="49" a="1"/>
  <c r="B10" i="49" s="1"/>
  <c r="A10" i="49" a="1"/>
  <c r="A10" i="49" s="1"/>
  <c r="B9" i="49" a="1"/>
  <c r="B9" i="49" s="1"/>
  <c r="A9" i="49" a="1"/>
  <c r="A9" i="49" s="1"/>
  <c r="B8" i="49" a="1"/>
  <c r="B8" i="49" s="1"/>
  <c r="A8" i="49" a="1"/>
  <c r="A8" i="49" s="1"/>
  <c r="B7" i="49" a="1"/>
  <c r="B7" i="49" s="1"/>
  <c r="A7" i="49" a="1"/>
  <c r="A7" i="49" s="1"/>
  <c r="B50" i="43" a="1"/>
  <c r="B50" i="43" s="1"/>
  <c r="A50" i="43" a="1"/>
  <c r="A50" i="43" s="1"/>
  <c r="B49" i="43" a="1"/>
  <c r="B49" i="43" s="1"/>
  <c r="A49" i="43" a="1"/>
  <c r="A49" i="43" s="1"/>
  <c r="B48" i="43" a="1"/>
  <c r="B48" i="43" s="1"/>
  <c r="A48" i="43" a="1"/>
  <c r="A48" i="43" s="1"/>
  <c r="B47" i="43" a="1"/>
  <c r="B47" i="43" s="1"/>
  <c r="A47" i="43" a="1"/>
  <c r="A47" i="43" s="1"/>
  <c r="B46" i="43" a="1"/>
  <c r="B46" i="43" s="1"/>
  <c r="A46" i="43" a="1"/>
  <c r="A46" i="43" s="1"/>
  <c r="B45" i="43" a="1"/>
  <c r="B45" i="43" s="1"/>
  <c r="A45" i="43" a="1"/>
  <c r="A45" i="43" s="1"/>
  <c r="B44" i="43" a="1"/>
  <c r="B44" i="43" s="1"/>
  <c r="A44" i="43" a="1"/>
  <c r="A44" i="43" s="1"/>
  <c r="B43" i="43" a="1"/>
  <c r="B43" i="43" s="1"/>
  <c r="A43" i="43" a="1"/>
  <c r="A43" i="43" s="1"/>
  <c r="B42" i="43" a="1"/>
  <c r="B42" i="43" s="1"/>
  <c r="A42" i="43" a="1"/>
  <c r="A42" i="43" s="1"/>
  <c r="B41" i="43" a="1"/>
  <c r="B41" i="43" s="1"/>
  <c r="A41" i="43" a="1"/>
  <c r="A41" i="43" s="1"/>
  <c r="B40" i="43" a="1"/>
  <c r="B40" i="43" s="1"/>
  <c r="A40" i="43" a="1"/>
  <c r="A40" i="43" s="1"/>
  <c r="B39" i="43" a="1"/>
  <c r="B39" i="43" s="1"/>
  <c r="A39" i="43" a="1"/>
  <c r="A39" i="43" s="1"/>
  <c r="B38" i="43" a="1"/>
  <c r="B38" i="43" s="1"/>
  <c r="A38" i="43" a="1"/>
  <c r="A38" i="43" s="1"/>
  <c r="B37" i="43" a="1"/>
  <c r="B37" i="43" s="1"/>
  <c r="A37" i="43" a="1"/>
  <c r="A37" i="43" s="1"/>
  <c r="B36" i="43" a="1"/>
  <c r="B36" i="43" s="1"/>
  <c r="A36" i="43" a="1"/>
  <c r="A36" i="43" s="1"/>
  <c r="B35" i="43" a="1"/>
  <c r="B35" i="43" s="1"/>
  <c r="A35" i="43" a="1"/>
  <c r="A35" i="43" s="1"/>
  <c r="B34" i="43" a="1"/>
  <c r="B34" i="43" s="1"/>
  <c r="A34" i="43" a="1"/>
  <c r="A34" i="43" s="1"/>
  <c r="B33" i="43" a="1"/>
  <c r="B33" i="43" s="1"/>
  <c r="A33" i="43" a="1"/>
  <c r="A33" i="43" s="1"/>
  <c r="B32" i="43" a="1"/>
  <c r="B32" i="43" s="1"/>
  <c r="A32" i="43" a="1"/>
  <c r="A32" i="43" s="1"/>
  <c r="B31" i="43" a="1"/>
  <c r="B31" i="43" s="1"/>
  <c r="A31" i="43" a="1"/>
  <c r="A31" i="43" s="1"/>
  <c r="B30" i="43" a="1"/>
  <c r="B30" i="43" s="1"/>
  <c r="A30" i="43" a="1"/>
  <c r="A30" i="43" s="1"/>
  <c r="B29" i="43" a="1"/>
  <c r="B29" i="43" s="1"/>
  <c r="A29" i="43" a="1"/>
  <c r="A29" i="43" s="1"/>
  <c r="B28" i="43" a="1"/>
  <c r="B28" i="43" s="1"/>
  <c r="A28" i="43" a="1"/>
  <c r="A28" i="43" s="1"/>
  <c r="B27" i="43" a="1"/>
  <c r="B27" i="43" s="1"/>
  <c r="A27" i="43" a="1"/>
  <c r="A27" i="43" s="1"/>
  <c r="B26" i="43" a="1"/>
  <c r="B26" i="43" s="1"/>
  <c r="A26" i="43" a="1"/>
  <c r="A26" i="43" s="1"/>
  <c r="B25" i="43" a="1"/>
  <c r="B25" i="43" s="1"/>
  <c r="A25" i="43" a="1"/>
  <c r="A25" i="43" s="1"/>
  <c r="B24" i="43" a="1"/>
  <c r="B24" i="43" s="1"/>
  <c r="A24" i="43" a="1"/>
  <c r="A24" i="43" s="1"/>
  <c r="B23" i="43" a="1"/>
  <c r="B23" i="43" s="1"/>
  <c r="A23" i="43" a="1"/>
  <c r="A23" i="43" s="1"/>
  <c r="B22" i="43" a="1"/>
  <c r="B22" i="43" s="1"/>
  <c r="A22" i="43" a="1"/>
  <c r="A22" i="43" s="1"/>
  <c r="B21" i="43" a="1"/>
  <c r="B21" i="43" s="1"/>
  <c r="A21" i="43" a="1"/>
  <c r="A21" i="43" s="1"/>
  <c r="B20" i="43" a="1"/>
  <c r="B20" i="43" s="1"/>
  <c r="A20" i="43" a="1"/>
  <c r="A20" i="43" s="1"/>
  <c r="B19" i="43" a="1"/>
  <c r="B19" i="43" s="1"/>
  <c r="A19" i="43" a="1"/>
  <c r="A19" i="43" s="1"/>
  <c r="B18" i="43" a="1"/>
  <c r="B18" i="43" s="1"/>
  <c r="A18" i="43" a="1"/>
  <c r="A18" i="43" s="1"/>
  <c r="B17" i="43" a="1"/>
  <c r="B17" i="43" s="1"/>
  <c r="A17" i="43" a="1"/>
  <c r="A17" i="43" s="1"/>
  <c r="B16" i="43" a="1"/>
  <c r="B16" i="43" s="1"/>
  <c r="A16" i="43" a="1"/>
  <c r="A16" i="43" s="1"/>
  <c r="B15" i="43" a="1"/>
  <c r="B15" i="43" s="1"/>
  <c r="A15" i="43" a="1"/>
  <c r="A15" i="43" s="1"/>
  <c r="B14" i="43" a="1"/>
  <c r="B14" i="43" s="1"/>
  <c r="A14" i="43" a="1"/>
  <c r="A14" i="43" s="1"/>
  <c r="B13" i="43" a="1"/>
  <c r="B13" i="43" s="1"/>
  <c r="A13" i="43" a="1"/>
  <c r="A13" i="43" s="1"/>
  <c r="B12" i="43" a="1"/>
  <c r="B12" i="43" s="1"/>
  <c r="A12" i="43" a="1"/>
  <c r="A12" i="43" s="1"/>
  <c r="B11" i="43" a="1"/>
  <c r="B11" i="43" s="1"/>
  <c r="A11" i="43" a="1"/>
  <c r="A11" i="43" s="1"/>
  <c r="B10" i="43" a="1"/>
  <c r="B10" i="43" s="1"/>
  <c r="A10" i="43" a="1"/>
  <c r="A10" i="43" s="1"/>
  <c r="B9" i="43" a="1"/>
  <c r="B9" i="43" s="1"/>
  <c r="A9" i="43" a="1"/>
  <c r="A9" i="43" s="1"/>
  <c r="B8" i="43" a="1"/>
  <c r="B8" i="43" s="1"/>
  <c r="A8" i="43" a="1"/>
  <c r="A8" i="43" s="1"/>
  <c r="B7" i="43" a="1"/>
  <c r="B7" i="43" s="1"/>
  <c r="A7" i="43" a="1"/>
  <c r="A7" i="43" s="1"/>
  <c r="B50" i="44" a="1"/>
  <c r="B50" i="44" s="1"/>
  <c r="A50" i="44" a="1"/>
  <c r="A50" i="44" s="1"/>
  <c r="B49" i="44" a="1"/>
  <c r="B49" i="44" s="1"/>
  <c r="A49" i="44" a="1"/>
  <c r="A49" i="44" s="1"/>
  <c r="B48" i="44" a="1"/>
  <c r="B48" i="44" s="1"/>
  <c r="A48" i="44" a="1"/>
  <c r="A48" i="44" s="1"/>
  <c r="B47" i="44" a="1"/>
  <c r="B47" i="44" s="1"/>
  <c r="A47" i="44" a="1"/>
  <c r="A47" i="44" s="1"/>
  <c r="B46" i="44" a="1"/>
  <c r="B46" i="44" s="1"/>
  <c r="A46" i="44" a="1"/>
  <c r="A46" i="44" s="1"/>
  <c r="B45" i="44" a="1"/>
  <c r="B45" i="44" s="1"/>
  <c r="A45" i="44" a="1"/>
  <c r="A45" i="44" s="1"/>
  <c r="B44" i="44" a="1"/>
  <c r="B44" i="44" s="1"/>
  <c r="A44" i="44" a="1"/>
  <c r="A44" i="44" s="1"/>
  <c r="B43" i="44" a="1"/>
  <c r="B43" i="44" s="1"/>
  <c r="A43" i="44" a="1"/>
  <c r="A43" i="44" s="1"/>
  <c r="B42" i="44" a="1"/>
  <c r="B42" i="44" s="1"/>
  <c r="A42" i="44" a="1"/>
  <c r="A42" i="44" s="1"/>
  <c r="B41" i="44" a="1"/>
  <c r="B41" i="44" s="1"/>
  <c r="A41" i="44" a="1"/>
  <c r="A41" i="44" s="1"/>
  <c r="B40" i="44" a="1"/>
  <c r="B40" i="44" s="1"/>
  <c r="A40" i="44" a="1"/>
  <c r="A40" i="44" s="1"/>
  <c r="B39" i="44" a="1"/>
  <c r="B39" i="44" s="1"/>
  <c r="A39" i="44" a="1"/>
  <c r="A39" i="44" s="1"/>
  <c r="B38" i="44" a="1"/>
  <c r="B38" i="44" s="1"/>
  <c r="A38" i="44" a="1"/>
  <c r="A38" i="44" s="1"/>
  <c r="B37" i="44" a="1"/>
  <c r="B37" i="44" s="1"/>
  <c r="A37" i="44" a="1"/>
  <c r="A37" i="44" s="1"/>
  <c r="B36" i="44" a="1"/>
  <c r="B36" i="44" s="1"/>
  <c r="A36" i="44" a="1"/>
  <c r="A36" i="44" s="1"/>
  <c r="B35" i="44" a="1"/>
  <c r="B35" i="44" s="1"/>
  <c r="A35" i="44" a="1"/>
  <c r="A35" i="44" s="1"/>
  <c r="B34" i="44" a="1"/>
  <c r="B34" i="44" s="1"/>
  <c r="A34" i="44" a="1"/>
  <c r="A34" i="44" s="1"/>
  <c r="B33" i="44" a="1"/>
  <c r="B33" i="44" s="1"/>
  <c r="A33" i="44" a="1"/>
  <c r="A33" i="44" s="1"/>
  <c r="B32" i="44" a="1"/>
  <c r="B32" i="44" s="1"/>
  <c r="A32" i="44" a="1"/>
  <c r="A32" i="44" s="1"/>
  <c r="B31" i="44" a="1"/>
  <c r="B31" i="44" s="1"/>
  <c r="A31" i="44" a="1"/>
  <c r="A31" i="44" s="1"/>
  <c r="B30" i="44" a="1"/>
  <c r="B30" i="44" s="1"/>
  <c r="A30" i="44" a="1"/>
  <c r="A30" i="44" s="1"/>
  <c r="B29" i="44" a="1"/>
  <c r="B29" i="44" s="1"/>
  <c r="A29" i="44" a="1"/>
  <c r="A29" i="44" s="1"/>
  <c r="B28" i="44" a="1"/>
  <c r="B28" i="44" s="1"/>
  <c r="A28" i="44" a="1"/>
  <c r="A28" i="44" s="1"/>
  <c r="B27" i="44" a="1"/>
  <c r="B27" i="44" s="1"/>
  <c r="A27" i="44" a="1"/>
  <c r="A27" i="44" s="1"/>
  <c r="B26" i="44" a="1"/>
  <c r="B26" i="44" s="1"/>
  <c r="A26" i="44" a="1"/>
  <c r="A26" i="44" s="1"/>
  <c r="B25" i="44" a="1"/>
  <c r="B25" i="44" s="1"/>
  <c r="A25" i="44" a="1"/>
  <c r="A25" i="44" s="1"/>
  <c r="B24" i="44" a="1"/>
  <c r="B24" i="44" s="1"/>
  <c r="A24" i="44" a="1"/>
  <c r="A24" i="44" s="1"/>
  <c r="B23" i="44" a="1"/>
  <c r="B23" i="44" s="1"/>
  <c r="A23" i="44" a="1"/>
  <c r="A23" i="44" s="1"/>
  <c r="B22" i="44" a="1"/>
  <c r="B22" i="44" s="1"/>
  <c r="A22" i="44" a="1"/>
  <c r="A22" i="44" s="1"/>
  <c r="B21" i="44" a="1"/>
  <c r="B21" i="44" s="1"/>
  <c r="A21" i="44" a="1"/>
  <c r="A21" i="44" s="1"/>
  <c r="B20" i="44" a="1"/>
  <c r="B20" i="44" s="1"/>
  <c r="A20" i="44" a="1"/>
  <c r="A20" i="44" s="1"/>
  <c r="B19" i="44" a="1"/>
  <c r="B19" i="44" s="1"/>
  <c r="A19" i="44" a="1"/>
  <c r="A19" i="44" s="1"/>
  <c r="B18" i="44" a="1"/>
  <c r="B18" i="44" s="1"/>
  <c r="A18" i="44" a="1"/>
  <c r="A18" i="44" s="1"/>
  <c r="B17" i="44" a="1"/>
  <c r="B17" i="44" s="1"/>
  <c r="A17" i="44" a="1"/>
  <c r="A17" i="44" s="1"/>
  <c r="B16" i="44" a="1"/>
  <c r="B16" i="44" s="1"/>
  <c r="A16" i="44" a="1"/>
  <c r="A16" i="44" s="1"/>
  <c r="B15" i="44" a="1"/>
  <c r="B15" i="44" s="1"/>
  <c r="A15" i="44" a="1"/>
  <c r="A15" i="44" s="1"/>
  <c r="B14" i="44" a="1"/>
  <c r="B14" i="44" s="1"/>
  <c r="A14" i="44" a="1"/>
  <c r="A14" i="44" s="1"/>
  <c r="B13" i="44" a="1"/>
  <c r="B13" i="44" s="1"/>
  <c r="A13" i="44" a="1"/>
  <c r="A13" i="44" s="1"/>
  <c r="B12" i="44" a="1"/>
  <c r="B12" i="44" s="1"/>
  <c r="A12" i="44" a="1"/>
  <c r="A12" i="44" s="1"/>
  <c r="B11" i="44" a="1"/>
  <c r="B11" i="44" s="1"/>
  <c r="A11" i="44" a="1"/>
  <c r="A11" i="44" s="1"/>
  <c r="B10" i="44" a="1"/>
  <c r="B10" i="44" s="1"/>
  <c r="A10" i="44" a="1"/>
  <c r="A10" i="44" s="1"/>
  <c r="B9" i="44" a="1"/>
  <c r="B9" i="44" s="1"/>
  <c r="A9" i="44" a="1"/>
  <c r="A9" i="44" s="1"/>
  <c r="B8" i="44" a="1"/>
  <c r="B8" i="44" s="1"/>
  <c r="A8" i="44" a="1"/>
  <c r="A8" i="44" s="1"/>
  <c r="B7" i="44" a="1"/>
  <c r="B7" i="44" s="1"/>
  <c r="A7" i="44" a="1"/>
  <c r="A7" i="44" s="1"/>
  <c r="B50" i="45" a="1"/>
  <c r="B50" i="45" s="1"/>
  <c r="A50" i="45" a="1"/>
  <c r="A50" i="45" s="1"/>
  <c r="B49" i="45" a="1"/>
  <c r="B49" i="45" s="1"/>
  <c r="A49" i="45" a="1"/>
  <c r="A49" i="45" s="1"/>
  <c r="B48" i="45" a="1"/>
  <c r="B48" i="45" s="1"/>
  <c r="A48" i="45" a="1"/>
  <c r="A48" i="45" s="1"/>
  <c r="B47" i="45" a="1"/>
  <c r="B47" i="45" s="1"/>
  <c r="A47" i="45" a="1"/>
  <c r="A47" i="45" s="1"/>
  <c r="B46" i="45" a="1"/>
  <c r="B46" i="45" s="1"/>
  <c r="A46" i="45" a="1"/>
  <c r="A46" i="45" s="1"/>
  <c r="B45" i="45" a="1"/>
  <c r="B45" i="45" s="1"/>
  <c r="A45" i="45" a="1"/>
  <c r="A45" i="45" s="1"/>
  <c r="B44" i="45" a="1"/>
  <c r="B44" i="45" s="1"/>
  <c r="A44" i="45" a="1"/>
  <c r="A44" i="45" s="1"/>
  <c r="B43" i="45" a="1"/>
  <c r="B43" i="45" s="1"/>
  <c r="A43" i="45" a="1"/>
  <c r="A43" i="45" s="1"/>
  <c r="B42" i="45" a="1"/>
  <c r="B42" i="45" s="1"/>
  <c r="A42" i="45" a="1"/>
  <c r="A42" i="45" s="1"/>
  <c r="B41" i="45" a="1"/>
  <c r="B41" i="45" s="1"/>
  <c r="A41" i="45" a="1"/>
  <c r="A41" i="45" s="1"/>
  <c r="B40" i="45" a="1"/>
  <c r="B40" i="45" s="1"/>
  <c r="A40" i="45" a="1"/>
  <c r="A40" i="45" s="1"/>
  <c r="B39" i="45" a="1"/>
  <c r="B39" i="45" s="1"/>
  <c r="A39" i="45" a="1"/>
  <c r="A39" i="45" s="1"/>
  <c r="B38" i="45" a="1"/>
  <c r="B38" i="45" s="1"/>
  <c r="A38" i="45" a="1"/>
  <c r="A38" i="45" s="1"/>
  <c r="B37" i="45" a="1"/>
  <c r="B37" i="45" s="1"/>
  <c r="A37" i="45" a="1"/>
  <c r="A37" i="45" s="1"/>
  <c r="B36" i="45" a="1"/>
  <c r="B36" i="45" s="1"/>
  <c r="A36" i="45" a="1"/>
  <c r="A36" i="45" s="1"/>
  <c r="B35" i="45" a="1"/>
  <c r="B35" i="45" s="1"/>
  <c r="A35" i="45" a="1"/>
  <c r="A35" i="45" s="1"/>
  <c r="B34" i="45" a="1"/>
  <c r="B34" i="45" s="1"/>
  <c r="A34" i="45" a="1"/>
  <c r="A34" i="45" s="1"/>
  <c r="B33" i="45" a="1"/>
  <c r="B33" i="45" s="1"/>
  <c r="A33" i="45" a="1"/>
  <c r="A33" i="45" s="1"/>
  <c r="B32" i="45" a="1"/>
  <c r="B32" i="45" s="1"/>
  <c r="A32" i="45" a="1"/>
  <c r="A32" i="45" s="1"/>
  <c r="B31" i="45" a="1"/>
  <c r="B31" i="45" s="1"/>
  <c r="A31" i="45" a="1"/>
  <c r="A31" i="45" s="1"/>
  <c r="B30" i="45" a="1"/>
  <c r="B30" i="45" s="1"/>
  <c r="A30" i="45" a="1"/>
  <c r="A30" i="45" s="1"/>
  <c r="B29" i="45" a="1"/>
  <c r="B29" i="45" s="1"/>
  <c r="A29" i="45" a="1"/>
  <c r="A29" i="45" s="1"/>
  <c r="B28" i="45" a="1"/>
  <c r="B28" i="45" s="1"/>
  <c r="A28" i="45" a="1"/>
  <c r="A28" i="45" s="1"/>
  <c r="B27" i="45" a="1"/>
  <c r="B27" i="45" s="1"/>
  <c r="A27" i="45" a="1"/>
  <c r="A27" i="45" s="1"/>
  <c r="B26" i="45" a="1"/>
  <c r="B26" i="45" s="1"/>
  <c r="A26" i="45" a="1"/>
  <c r="A26" i="45" s="1"/>
  <c r="B25" i="45" a="1"/>
  <c r="B25" i="45" s="1"/>
  <c r="A25" i="45" a="1"/>
  <c r="A25" i="45" s="1"/>
  <c r="B24" i="45" a="1"/>
  <c r="B24" i="45" s="1"/>
  <c r="A24" i="45" a="1"/>
  <c r="A24" i="45" s="1"/>
  <c r="B23" i="45" a="1"/>
  <c r="B23" i="45" s="1"/>
  <c r="A23" i="45" a="1"/>
  <c r="A23" i="45" s="1"/>
  <c r="B22" i="45" a="1"/>
  <c r="B22" i="45" s="1"/>
  <c r="A22" i="45" a="1"/>
  <c r="A22" i="45" s="1"/>
  <c r="B21" i="45" a="1"/>
  <c r="B21" i="45" s="1"/>
  <c r="A21" i="45" a="1"/>
  <c r="A21" i="45" s="1"/>
  <c r="B20" i="45" a="1"/>
  <c r="B20" i="45" s="1"/>
  <c r="A20" i="45" a="1"/>
  <c r="A20" i="45" s="1"/>
  <c r="B19" i="45" a="1"/>
  <c r="B19" i="45" s="1"/>
  <c r="A19" i="45" a="1"/>
  <c r="A19" i="45" s="1"/>
  <c r="B18" i="45" a="1"/>
  <c r="B18" i="45" s="1"/>
  <c r="A18" i="45" a="1"/>
  <c r="A18" i="45" s="1"/>
  <c r="B17" i="45" a="1"/>
  <c r="B17" i="45" s="1"/>
  <c r="A17" i="45" a="1"/>
  <c r="A17" i="45" s="1"/>
  <c r="B16" i="45" a="1"/>
  <c r="B16" i="45" s="1"/>
  <c r="A16" i="45" a="1"/>
  <c r="A16" i="45" s="1"/>
  <c r="B15" i="45" a="1"/>
  <c r="B15" i="45" s="1"/>
  <c r="A15" i="45" a="1"/>
  <c r="A15" i="45" s="1"/>
  <c r="B14" i="45" a="1"/>
  <c r="B14" i="45" s="1"/>
  <c r="A14" i="45" a="1"/>
  <c r="A14" i="45" s="1"/>
  <c r="B13" i="45" a="1"/>
  <c r="B13" i="45" s="1"/>
  <c r="A13" i="45" a="1"/>
  <c r="A13" i="45" s="1"/>
  <c r="B12" i="45" a="1"/>
  <c r="B12" i="45" s="1"/>
  <c r="A12" i="45" a="1"/>
  <c r="A12" i="45" s="1"/>
  <c r="B11" i="45" a="1"/>
  <c r="B11" i="45" s="1"/>
  <c r="A11" i="45" a="1"/>
  <c r="A11" i="45" s="1"/>
  <c r="B10" i="45" a="1"/>
  <c r="B10" i="45" s="1"/>
  <c r="A10" i="45" a="1"/>
  <c r="A10" i="45" s="1"/>
  <c r="B9" i="45" a="1"/>
  <c r="B9" i="45" s="1"/>
  <c r="A9" i="45" a="1"/>
  <c r="A9" i="45" s="1"/>
  <c r="B8" i="45" a="1"/>
  <c r="B8" i="45" s="1"/>
  <c r="A8" i="45" a="1"/>
  <c r="A8" i="45" s="1"/>
  <c r="B7" i="45" a="1"/>
  <c r="B7" i="45" s="1"/>
  <c r="A7" i="45" a="1"/>
  <c r="A7" i="45" s="1"/>
  <c r="B50" i="50" a="1"/>
  <c r="B50" i="50" s="1"/>
  <c r="A50" i="50" a="1"/>
  <c r="A50" i="50" s="1"/>
  <c r="B49" i="50" a="1"/>
  <c r="B49" i="50" s="1"/>
  <c r="A49" i="50" a="1"/>
  <c r="A49" i="50" s="1"/>
  <c r="B48" i="50" a="1"/>
  <c r="B48" i="50" s="1"/>
  <c r="A48" i="50" a="1"/>
  <c r="A48" i="50" s="1"/>
  <c r="B47" i="50" a="1"/>
  <c r="B47" i="50" s="1"/>
  <c r="A47" i="50" a="1"/>
  <c r="A47" i="50" s="1"/>
  <c r="B46" i="50" a="1"/>
  <c r="B46" i="50" s="1"/>
  <c r="A46" i="50" a="1"/>
  <c r="A46" i="50" s="1"/>
  <c r="B45" i="50" a="1"/>
  <c r="B45" i="50" s="1"/>
  <c r="A45" i="50" a="1"/>
  <c r="A45" i="50" s="1"/>
  <c r="B44" i="50" a="1"/>
  <c r="B44" i="50" s="1"/>
  <c r="A44" i="50" a="1"/>
  <c r="A44" i="50" s="1"/>
  <c r="B43" i="50" a="1"/>
  <c r="B43" i="50" s="1"/>
  <c r="A43" i="50" a="1"/>
  <c r="A43" i="50" s="1"/>
  <c r="B42" i="50" a="1"/>
  <c r="B42" i="50" s="1"/>
  <c r="A42" i="50" a="1"/>
  <c r="A42" i="50" s="1"/>
  <c r="B41" i="50" a="1"/>
  <c r="B41" i="50" s="1"/>
  <c r="A41" i="50" a="1"/>
  <c r="A41" i="50" s="1"/>
  <c r="B40" i="50" a="1"/>
  <c r="B40" i="50" s="1"/>
  <c r="A40" i="50" a="1"/>
  <c r="A40" i="50" s="1"/>
  <c r="B39" i="50" a="1"/>
  <c r="B39" i="50" s="1"/>
  <c r="A39" i="50" a="1"/>
  <c r="A39" i="50" s="1"/>
  <c r="B38" i="50" a="1"/>
  <c r="B38" i="50" s="1"/>
  <c r="A38" i="50" a="1"/>
  <c r="A38" i="50" s="1"/>
  <c r="B37" i="50" a="1"/>
  <c r="B37" i="50" s="1"/>
  <c r="A37" i="50" a="1"/>
  <c r="A37" i="50" s="1"/>
  <c r="B36" i="50" a="1"/>
  <c r="B36" i="50" s="1"/>
  <c r="A36" i="50" a="1"/>
  <c r="A36" i="50" s="1"/>
  <c r="B35" i="50" a="1"/>
  <c r="B35" i="50" s="1"/>
  <c r="A35" i="50" a="1"/>
  <c r="A35" i="50" s="1"/>
  <c r="B34" i="50" a="1"/>
  <c r="B34" i="50" s="1"/>
  <c r="A34" i="50" a="1"/>
  <c r="A34" i="50" s="1"/>
  <c r="B33" i="50" a="1"/>
  <c r="B33" i="50" s="1"/>
  <c r="A33" i="50" a="1"/>
  <c r="A33" i="50" s="1"/>
  <c r="B32" i="50" a="1"/>
  <c r="B32" i="50" s="1"/>
  <c r="A32" i="50" a="1"/>
  <c r="A32" i="50" s="1"/>
  <c r="B31" i="50" a="1"/>
  <c r="B31" i="50" s="1"/>
  <c r="A31" i="50" a="1"/>
  <c r="A31" i="50" s="1"/>
  <c r="B30" i="50" a="1"/>
  <c r="B30" i="50" s="1"/>
  <c r="A30" i="50" a="1"/>
  <c r="A30" i="50" s="1"/>
  <c r="B29" i="50" a="1"/>
  <c r="B29" i="50" s="1"/>
  <c r="A29" i="50" a="1"/>
  <c r="A29" i="50" s="1"/>
  <c r="B28" i="50" a="1"/>
  <c r="B28" i="50" s="1"/>
  <c r="A28" i="50" a="1"/>
  <c r="A28" i="50" s="1"/>
  <c r="B27" i="50" a="1"/>
  <c r="B27" i="50" s="1"/>
  <c r="A27" i="50" a="1"/>
  <c r="A27" i="50" s="1"/>
  <c r="B26" i="50" a="1"/>
  <c r="B26" i="50" s="1"/>
  <c r="A26" i="50" a="1"/>
  <c r="A26" i="50" s="1"/>
  <c r="B25" i="50" a="1"/>
  <c r="B25" i="50" s="1"/>
  <c r="A25" i="50" a="1"/>
  <c r="A25" i="50" s="1"/>
  <c r="B24" i="50" a="1"/>
  <c r="B24" i="50" s="1"/>
  <c r="A24" i="50" a="1"/>
  <c r="A24" i="50" s="1"/>
  <c r="B23" i="50" a="1"/>
  <c r="B23" i="50" s="1"/>
  <c r="A23" i="50" a="1"/>
  <c r="A23" i="50" s="1"/>
  <c r="B22" i="50" a="1"/>
  <c r="B22" i="50" s="1"/>
  <c r="A22" i="50" a="1"/>
  <c r="A22" i="50" s="1"/>
  <c r="B21" i="50" a="1"/>
  <c r="B21" i="50" s="1"/>
  <c r="A21" i="50" a="1"/>
  <c r="A21" i="50" s="1"/>
  <c r="B20" i="50" a="1"/>
  <c r="B20" i="50" s="1"/>
  <c r="A20" i="50" a="1"/>
  <c r="A20" i="50" s="1"/>
  <c r="B19" i="50" a="1"/>
  <c r="B19" i="50" s="1"/>
  <c r="A19" i="50" a="1"/>
  <c r="A19" i="50" s="1"/>
  <c r="B18" i="50" a="1"/>
  <c r="B18" i="50" s="1"/>
  <c r="A18" i="50" a="1"/>
  <c r="A18" i="50" s="1"/>
  <c r="B17" i="50" a="1"/>
  <c r="B17" i="50" s="1"/>
  <c r="A17" i="50" a="1"/>
  <c r="A17" i="50" s="1"/>
  <c r="B16" i="50" a="1"/>
  <c r="B16" i="50" s="1"/>
  <c r="A16" i="50" a="1"/>
  <c r="A16" i="50" s="1"/>
  <c r="B15" i="50" a="1"/>
  <c r="B15" i="50" s="1"/>
  <c r="A15" i="50" a="1"/>
  <c r="A15" i="50" s="1"/>
  <c r="B14" i="50" a="1"/>
  <c r="B14" i="50" s="1"/>
  <c r="A14" i="50" a="1"/>
  <c r="A14" i="50" s="1"/>
  <c r="B13" i="50" a="1"/>
  <c r="B13" i="50" s="1"/>
  <c r="A13" i="50" a="1"/>
  <c r="A13" i="50" s="1"/>
  <c r="B12" i="50" a="1"/>
  <c r="B12" i="50" s="1"/>
  <c r="A12" i="50" a="1"/>
  <c r="A12" i="50" s="1"/>
  <c r="B11" i="50" a="1"/>
  <c r="B11" i="50" s="1"/>
  <c r="A11" i="50" a="1"/>
  <c r="A11" i="50" s="1"/>
  <c r="B10" i="50" a="1"/>
  <c r="B10" i="50" s="1"/>
  <c r="A10" i="50" a="1"/>
  <c r="A10" i="50" s="1"/>
  <c r="B9" i="50" a="1"/>
  <c r="B9" i="50" s="1"/>
  <c r="A9" i="50" a="1"/>
  <c r="A9" i="50" s="1"/>
  <c r="B8" i="50" a="1"/>
  <c r="B8" i="50" s="1"/>
  <c r="A8" i="50" a="1"/>
  <c r="A8" i="50" s="1"/>
  <c r="B7" i="50" a="1"/>
  <c r="B7" i="50" s="1"/>
  <c r="A7" i="50" a="1"/>
  <c r="A7" i="50" s="1"/>
  <c r="B50" i="51" a="1"/>
  <c r="B50" i="51" s="1"/>
  <c r="A50" i="51" a="1"/>
  <c r="A50" i="51" s="1"/>
  <c r="B49" i="51" a="1"/>
  <c r="B49" i="51" s="1"/>
  <c r="A49" i="51" a="1"/>
  <c r="A49" i="51" s="1"/>
  <c r="B48" i="51" a="1"/>
  <c r="B48" i="51" s="1"/>
  <c r="A48" i="51" a="1"/>
  <c r="A48" i="51" s="1"/>
  <c r="B47" i="51" a="1"/>
  <c r="B47" i="51" s="1"/>
  <c r="A47" i="51" a="1"/>
  <c r="A47" i="51" s="1"/>
  <c r="B46" i="51" a="1"/>
  <c r="B46" i="51" s="1"/>
  <c r="A46" i="51" a="1"/>
  <c r="A46" i="51" s="1"/>
  <c r="B45" i="51" a="1"/>
  <c r="B45" i="51" s="1"/>
  <c r="A45" i="51" a="1"/>
  <c r="A45" i="51" s="1"/>
  <c r="B44" i="51" a="1"/>
  <c r="B44" i="51" s="1"/>
  <c r="A44" i="51" a="1"/>
  <c r="A44" i="51" s="1"/>
  <c r="B43" i="51" a="1"/>
  <c r="B43" i="51" s="1"/>
  <c r="A43" i="51" a="1"/>
  <c r="A43" i="51" s="1"/>
  <c r="B42" i="51" a="1"/>
  <c r="B42" i="51" s="1"/>
  <c r="A42" i="51" a="1"/>
  <c r="A42" i="51" s="1"/>
  <c r="B41" i="51" a="1"/>
  <c r="B41" i="51" s="1"/>
  <c r="A41" i="51" a="1"/>
  <c r="A41" i="51" s="1"/>
  <c r="B40" i="51" a="1"/>
  <c r="B40" i="51" s="1"/>
  <c r="A40" i="51" a="1"/>
  <c r="A40" i="51" s="1"/>
  <c r="B39" i="51" a="1"/>
  <c r="B39" i="51" s="1"/>
  <c r="A39" i="51" a="1"/>
  <c r="A39" i="51" s="1"/>
  <c r="B38" i="51" a="1"/>
  <c r="B38" i="51" s="1"/>
  <c r="A38" i="51" a="1"/>
  <c r="A38" i="51" s="1"/>
  <c r="B37" i="51" a="1"/>
  <c r="B37" i="51" s="1"/>
  <c r="A37" i="51" a="1"/>
  <c r="A37" i="51" s="1"/>
  <c r="B36" i="51" a="1"/>
  <c r="B36" i="51" s="1"/>
  <c r="A36" i="51" a="1"/>
  <c r="A36" i="51" s="1"/>
  <c r="B35" i="51" a="1"/>
  <c r="B35" i="51" s="1"/>
  <c r="A35" i="51" a="1"/>
  <c r="A35" i="51" s="1"/>
  <c r="B34" i="51" a="1"/>
  <c r="B34" i="51" s="1"/>
  <c r="A34" i="51" a="1"/>
  <c r="A34" i="51" s="1"/>
  <c r="B33" i="51" a="1"/>
  <c r="B33" i="51" s="1"/>
  <c r="A33" i="51" a="1"/>
  <c r="A33" i="51" s="1"/>
  <c r="B32" i="51" a="1"/>
  <c r="B32" i="51" s="1"/>
  <c r="A32" i="51" a="1"/>
  <c r="A32" i="51" s="1"/>
  <c r="B31" i="51" a="1"/>
  <c r="B31" i="51" s="1"/>
  <c r="A31" i="51" a="1"/>
  <c r="A31" i="51" s="1"/>
  <c r="B30" i="51" a="1"/>
  <c r="B30" i="51" s="1"/>
  <c r="A30" i="51" a="1"/>
  <c r="A30" i="51" s="1"/>
  <c r="B29" i="51" a="1"/>
  <c r="B29" i="51" s="1"/>
  <c r="A29" i="51" a="1"/>
  <c r="A29" i="51" s="1"/>
  <c r="B28" i="51" a="1"/>
  <c r="B28" i="51" s="1"/>
  <c r="A28" i="51" a="1"/>
  <c r="A28" i="51" s="1"/>
  <c r="B27" i="51" a="1"/>
  <c r="B27" i="51" s="1"/>
  <c r="A27" i="51" a="1"/>
  <c r="A27" i="51" s="1"/>
  <c r="B26" i="51" a="1"/>
  <c r="B26" i="51" s="1"/>
  <c r="A26" i="51" a="1"/>
  <c r="A26" i="51" s="1"/>
  <c r="B25" i="51" a="1"/>
  <c r="B25" i="51" s="1"/>
  <c r="A25" i="51" a="1"/>
  <c r="A25" i="51" s="1"/>
  <c r="B24" i="51" a="1"/>
  <c r="B24" i="51" s="1"/>
  <c r="A24" i="51" a="1"/>
  <c r="A24" i="51" s="1"/>
  <c r="B23" i="51" a="1"/>
  <c r="B23" i="51" s="1"/>
  <c r="A23" i="51" a="1"/>
  <c r="A23" i="51" s="1"/>
  <c r="B22" i="51" a="1"/>
  <c r="B22" i="51" s="1"/>
  <c r="A22" i="51" a="1"/>
  <c r="A22" i="51" s="1"/>
  <c r="B21" i="51" a="1"/>
  <c r="B21" i="51" s="1"/>
  <c r="A21" i="51" a="1"/>
  <c r="A21" i="51" s="1"/>
  <c r="B20" i="51" a="1"/>
  <c r="B20" i="51" s="1"/>
  <c r="A20" i="51" a="1"/>
  <c r="A20" i="51" s="1"/>
  <c r="B19" i="51" a="1"/>
  <c r="B19" i="51" s="1"/>
  <c r="A19" i="51" a="1"/>
  <c r="A19" i="51" s="1"/>
  <c r="B18" i="51" a="1"/>
  <c r="B18" i="51" s="1"/>
  <c r="A18" i="51" a="1"/>
  <c r="A18" i="51" s="1"/>
  <c r="B17" i="51" a="1"/>
  <c r="B17" i="51" s="1"/>
  <c r="A17" i="51" a="1"/>
  <c r="A17" i="51" s="1"/>
  <c r="B16" i="51" a="1"/>
  <c r="B16" i="51" s="1"/>
  <c r="A16" i="51" a="1"/>
  <c r="A16" i="51" s="1"/>
  <c r="B15" i="51" a="1"/>
  <c r="B15" i="51" s="1"/>
  <c r="A15" i="51" a="1"/>
  <c r="A15" i="51" s="1"/>
  <c r="B14" i="51" a="1"/>
  <c r="B14" i="51" s="1"/>
  <c r="A14" i="51" a="1"/>
  <c r="A14" i="51" s="1"/>
  <c r="B13" i="51" a="1"/>
  <c r="B13" i="51" s="1"/>
  <c r="A13" i="51" a="1"/>
  <c r="A13" i="51" s="1"/>
  <c r="B12" i="51" a="1"/>
  <c r="B12" i="51" s="1"/>
  <c r="A12" i="51" a="1"/>
  <c r="A12" i="51" s="1"/>
  <c r="B11" i="51" a="1"/>
  <c r="B11" i="51" s="1"/>
  <c r="A11" i="51" a="1"/>
  <c r="A11" i="51" s="1"/>
  <c r="B10" i="51" a="1"/>
  <c r="B10" i="51" s="1"/>
  <c r="A10" i="51" a="1"/>
  <c r="A10" i="51" s="1"/>
  <c r="B9" i="51" a="1"/>
  <c r="B9" i="51" s="1"/>
  <c r="A9" i="51" a="1"/>
  <c r="A9" i="51" s="1"/>
  <c r="B8" i="51" a="1"/>
  <c r="B8" i="51" s="1"/>
  <c r="A8" i="51" a="1"/>
  <c r="A8" i="51" s="1"/>
  <c r="B7" i="51" a="1"/>
  <c r="B7" i="51" s="1"/>
  <c r="A7" i="51" a="1"/>
  <c r="A7" i="51" s="1"/>
  <c r="B50" i="55" a="1"/>
  <c r="B50" i="55" s="1"/>
  <c r="A50" i="55" a="1"/>
  <c r="A50" i="55" s="1"/>
  <c r="B49" i="55" a="1"/>
  <c r="B49" i="55" s="1"/>
  <c r="A49" i="55" a="1"/>
  <c r="A49" i="55" s="1"/>
  <c r="B48" i="55" a="1"/>
  <c r="B48" i="55" s="1"/>
  <c r="A48" i="55" a="1"/>
  <c r="A48" i="55" s="1"/>
  <c r="B47" i="55" a="1"/>
  <c r="B47" i="55" s="1"/>
  <c r="A47" i="55" a="1"/>
  <c r="A47" i="55" s="1"/>
  <c r="B46" i="55" a="1"/>
  <c r="B46" i="55" s="1"/>
  <c r="A46" i="55" a="1"/>
  <c r="A46" i="55" s="1"/>
  <c r="B45" i="55" a="1"/>
  <c r="B45" i="55" s="1"/>
  <c r="A45" i="55" a="1"/>
  <c r="A45" i="55" s="1"/>
  <c r="B44" i="55" a="1"/>
  <c r="B44" i="55" s="1"/>
  <c r="A44" i="55" a="1"/>
  <c r="A44" i="55" s="1"/>
  <c r="B43" i="55" a="1"/>
  <c r="B43" i="55" s="1"/>
  <c r="A43" i="55" a="1"/>
  <c r="A43" i="55" s="1"/>
  <c r="B42" i="55" a="1"/>
  <c r="B42" i="55" s="1"/>
  <c r="A42" i="55" a="1"/>
  <c r="A42" i="55" s="1"/>
  <c r="B41" i="55" a="1"/>
  <c r="B41" i="55" s="1"/>
  <c r="A41" i="55" a="1"/>
  <c r="A41" i="55" s="1"/>
  <c r="B40" i="55" a="1"/>
  <c r="B40" i="55" s="1"/>
  <c r="A40" i="55" a="1"/>
  <c r="A40" i="55" s="1"/>
  <c r="B39" i="55" a="1"/>
  <c r="B39" i="55" s="1"/>
  <c r="A39" i="55" a="1"/>
  <c r="A39" i="55" s="1"/>
  <c r="B38" i="55" a="1"/>
  <c r="B38" i="55" s="1"/>
  <c r="A38" i="55" a="1"/>
  <c r="A38" i="55" s="1"/>
  <c r="B37" i="55" a="1"/>
  <c r="B37" i="55" s="1"/>
  <c r="A37" i="55" a="1"/>
  <c r="A37" i="55" s="1"/>
  <c r="B36" i="55" a="1"/>
  <c r="B36" i="55" s="1"/>
  <c r="A36" i="55" a="1"/>
  <c r="A36" i="55" s="1"/>
  <c r="B35" i="55" a="1"/>
  <c r="B35" i="55" s="1"/>
  <c r="A35" i="55" a="1"/>
  <c r="A35" i="55" s="1"/>
  <c r="B34" i="55" a="1"/>
  <c r="B34" i="55" s="1"/>
  <c r="A34" i="55" a="1"/>
  <c r="A34" i="55" s="1"/>
  <c r="B33" i="55" a="1"/>
  <c r="B33" i="55" s="1"/>
  <c r="A33" i="55" a="1"/>
  <c r="A33" i="55" s="1"/>
  <c r="B32" i="55" a="1"/>
  <c r="B32" i="55" s="1"/>
  <c r="A32" i="55" a="1"/>
  <c r="A32" i="55" s="1"/>
  <c r="B31" i="55" a="1"/>
  <c r="B31" i="55" s="1"/>
  <c r="A31" i="55" a="1"/>
  <c r="A31" i="55" s="1"/>
  <c r="B30" i="55" a="1"/>
  <c r="B30" i="55" s="1"/>
  <c r="A30" i="55" a="1"/>
  <c r="A30" i="55" s="1"/>
  <c r="B29" i="55" a="1"/>
  <c r="B29" i="55" s="1"/>
  <c r="A29" i="55" a="1"/>
  <c r="A29" i="55" s="1"/>
  <c r="B28" i="55" a="1"/>
  <c r="B28" i="55" s="1"/>
  <c r="A28" i="55" a="1"/>
  <c r="A28" i="55" s="1"/>
  <c r="B27" i="55" a="1"/>
  <c r="B27" i="55" s="1"/>
  <c r="A27" i="55" a="1"/>
  <c r="A27" i="55" s="1"/>
  <c r="B26" i="55" a="1"/>
  <c r="B26" i="55" s="1"/>
  <c r="A26" i="55" a="1"/>
  <c r="A26" i="55" s="1"/>
  <c r="B25" i="55" a="1"/>
  <c r="B25" i="55" s="1"/>
  <c r="A25" i="55" a="1"/>
  <c r="A25" i="55" s="1"/>
  <c r="B24" i="55" a="1"/>
  <c r="B24" i="55" s="1"/>
  <c r="A24" i="55" a="1"/>
  <c r="A24" i="55" s="1"/>
  <c r="B23" i="55" a="1"/>
  <c r="B23" i="55" s="1"/>
  <c r="A23" i="55" a="1"/>
  <c r="A23" i="55" s="1"/>
  <c r="B22" i="55" a="1"/>
  <c r="B22" i="55" s="1"/>
  <c r="A22" i="55" a="1"/>
  <c r="A22" i="55" s="1"/>
  <c r="B21" i="55" a="1"/>
  <c r="B21" i="55" s="1"/>
  <c r="A21" i="55" a="1"/>
  <c r="A21" i="55" s="1"/>
  <c r="B20" i="55" a="1"/>
  <c r="B20" i="55" s="1"/>
  <c r="A20" i="55" a="1"/>
  <c r="A20" i="55" s="1"/>
  <c r="B19" i="55" a="1"/>
  <c r="B19" i="55" s="1"/>
  <c r="A19" i="55" a="1"/>
  <c r="A19" i="55" s="1"/>
  <c r="B18" i="55" a="1"/>
  <c r="B18" i="55" s="1"/>
  <c r="A18" i="55" a="1"/>
  <c r="A18" i="55" s="1"/>
  <c r="B17" i="55" a="1"/>
  <c r="B17" i="55" s="1"/>
  <c r="A17" i="55" a="1"/>
  <c r="A17" i="55" s="1"/>
  <c r="B16" i="55" a="1"/>
  <c r="B16" i="55" s="1"/>
  <c r="A16" i="55" a="1"/>
  <c r="A16" i="55" s="1"/>
  <c r="B15" i="55" a="1"/>
  <c r="B15" i="55" s="1"/>
  <c r="A15" i="55" a="1"/>
  <c r="A15" i="55" s="1"/>
  <c r="B14" i="55" a="1"/>
  <c r="B14" i="55" s="1"/>
  <c r="A14" i="55" a="1"/>
  <c r="A14" i="55" s="1"/>
  <c r="B13" i="55" a="1"/>
  <c r="B13" i="55" s="1"/>
  <c r="A13" i="55" a="1"/>
  <c r="A13" i="55" s="1"/>
  <c r="B12" i="55" a="1"/>
  <c r="B12" i="55" s="1"/>
  <c r="A12" i="55" a="1"/>
  <c r="A12" i="55" s="1"/>
  <c r="B11" i="55" a="1"/>
  <c r="B11" i="55" s="1"/>
  <c r="A11" i="55" a="1"/>
  <c r="A11" i="55" s="1"/>
  <c r="B10" i="55" a="1"/>
  <c r="B10" i="55" s="1"/>
  <c r="A10" i="55" a="1"/>
  <c r="A10" i="55" s="1"/>
  <c r="B9" i="55" a="1"/>
  <c r="B9" i="55" s="1"/>
  <c r="A9" i="55" a="1"/>
  <c r="A9" i="55" s="1"/>
  <c r="B8" i="55" a="1"/>
  <c r="B8" i="55" s="1"/>
  <c r="A8" i="55" a="1"/>
  <c r="A8" i="55" s="1"/>
  <c r="B7" i="55" a="1"/>
  <c r="B7" i="55" s="1"/>
  <c r="A7" i="55" a="1"/>
  <c r="A7" i="55" s="1"/>
  <c r="B50" i="54" a="1"/>
  <c r="B50" i="54" s="1"/>
  <c r="A50" i="54" a="1"/>
  <c r="A50" i="54" s="1"/>
  <c r="B49" i="54" a="1"/>
  <c r="B49" i="54" s="1"/>
  <c r="A49" i="54" a="1"/>
  <c r="A49" i="54" s="1"/>
  <c r="B48" i="54" a="1"/>
  <c r="B48" i="54" s="1"/>
  <c r="A48" i="54" a="1"/>
  <c r="A48" i="54" s="1"/>
  <c r="B47" i="54" a="1"/>
  <c r="B47" i="54" s="1"/>
  <c r="A47" i="54" a="1"/>
  <c r="A47" i="54" s="1"/>
  <c r="B46" i="54" a="1"/>
  <c r="B46" i="54" s="1"/>
  <c r="A46" i="54" a="1"/>
  <c r="A46" i="54" s="1"/>
  <c r="B45" i="54" a="1"/>
  <c r="B45" i="54" s="1"/>
  <c r="A45" i="54" a="1"/>
  <c r="A45" i="54" s="1"/>
  <c r="B44" i="54" a="1"/>
  <c r="B44" i="54" s="1"/>
  <c r="A44" i="54" a="1"/>
  <c r="A44" i="54" s="1"/>
  <c r="B43" i="54" a="1"/>
  <c r="B43" i="54" s="1"/>
  <c r="A43" i="54" a="1"/>
  <c r="A43" i="54" s="1"/>
  <c r="B42" i="54" a="1"/>
  <c r="B42" i="54" s="1"/>
  <c r="A42" i="54" a="1"/>
  <c r="A42" i="54" s="1"/>
  <c r="B41" i="54" a="1"/>
  <c r="B41" i="54" s="1"/>
  <c r="A41" i="54" a="1"/>
  <c r="A41" i="54" s="1"/>
  <c r="B40" i="54" a="1"/>
  <c r="B40" i="54" s="1"/>
  <c r="A40" i="54" a="1"/>
  <c r="A40" i="54" s="1"/>
  <c r="B39" i="54" a="1"/>
  <c r="B39" i="54" s="1"/>
  <c r="A39" i="54" a="1"/>
  <c r="A39" i="54" s="1"/>
  <c r="B38" i="54" a="1"/>
  <c r="B38" i="54" s="1"/>
  <c r="A38" i="54" a="1"/>
  <c r="A38" i="54" s="1"/>
  <c r="B37" i="54" a="1"/>
  <c r="B37" i="54" s="1"/>
  <c r="A37" i="54" a="1"/>
  <c r="A37" i="54" s="1"/>
  <c r="B36" i="54" a="1"/>
  <c r="B36" i="54" s="1"/>
  <c r="A36" i="54" a="1"/>
  <c r="A36" i="54" s="1"/>
  <c r="B35" i="54" a="1"/>
  <c r="B35" i="54" s="1"/>
  <c r="A35" i="54" a="1"/>
  <c r="A35" i="54" s="1"/>
  <c r="B34" i="54" a="1"/>
  <c r="B34" i="54" s="1"/>
  <c r="A34" i="54" a="1"/>
  <c r="A34" i="54" s="1"/>
  <c r="B33" i="54" a="1"/>
  <c r="B33" i="54" s="1"/>
  <c r="A33" i="54" a="1"/>
  <c r="A33" i="54" s="1"/>
  <c r="B32" i="54" a="1"/>
  <c r="B32" i="54" s="1"/>
  <c r="A32" i="54" a="1"/>
  <c r="A32" i="54" s="1"/>
  <c r="B31" i="54" a="1"/>
  <c r="B31" i="54" s="1"/>
  <c r="A31" i="54" a="1"/>
  <c r="A31" i="54" s="1"/>
  <c r="B30" i="54" a="1"/>
  <c r="B30" i="54" s="1"/>
  <c r="A30" i="54" a="1"/>
  <c r="A30" i="54" s="1"/>
  <c r="B29" i="54" a="1"/>
  <c r="B29" i="54" s="1"/>
  <c r="A29" i="54" a="1"/>
  <c r="A29" i="54" s="1"/>
  <c r="B28" i="54" a="1"/>
  <c r="B28" i="54" s="1"/>
  <c r="A28" i="54" a="1"/>
  <c r="A28" i="54" s="1"/>
  <c r="B27" i="54" a="1"/>
  <c r="B27" i="54" s="1"/>
  <c r="A27" i="54" a="1"/>
  <c r="A27" i="54" s="1"/>
  <c r="B26" i="54" a="1"/>
  <c r="B26" i="54" s="1"/>
  <c r="A26" i="54" a="1"/>
  <c r="A26" i="54" s="1"/>
  <c r="B25" i="54" a="1"/>
  <c r="B25" i="54" s="1"/>
  <c r="A25" i="54" a="1"/>
  <c r="A25" i="54" s="1"/>
  <c r="B24" i="54" a="1"/>
  <c r="B24" i="54" s="1"/>
  <c r="A24" i="54" a="1"/>
  <c r="A24" i="54" s="1"/>
  <c r="B23" i="54" a="1"/>
  <c r="B23" i="54" s="1"/>
  <c r="A23" i="54" a="1"/>
  <c r="A23" i="54" s="1"/>
  <c r="B22" i="54" a="1"/>
  <c r="B22" i="54" s="1"/>
  <c r="A22" i="54" a="1"/>
  <c r="A22" i="54" s="1"/>
  <c r="B21" i="54" a="1"/>
  <c r="B21" i="54" s="1"/>
  <c r="A21" i="54" a="1"/>
  <c r="A21" i="54" s="1"/>
  <c r="B20" i="54" a="1"/>
  <c r="B20" i="54" s="1"/>
  <c r="A20" i="54" a="1"/>
  <c r="A20" i="54" s="1"/>
  <c r="B19" i="54" a="1"/>
  <c r="B19" i="54" s="1"/>
  <c r="A19" i="54" a="1"/>
  <c r="A19" i="54" s="1"/>
  <c r="B18" i="54" a="1"/>
  <c r="B18" i="54" s="1"/>
  <c r="A18" i="54" a="1"/>
  <c r="A18" i="54" s="1"/>
  <c r="B17" i="54" a="1"/>
  <c r="B17" i="54" s="1"/>
  <c r="A17" i="54" a="1"/>
  <c r="A17" i="54" s="1"/>
  <c r="B16" i="54" a="1"/>
  <c r="B16" i="54" s="1"/>
  <c r="A16" i="54" a="1"/>
  <c r="A16" i="54" s="1"/>
  <c r="B15" i="54" a="1"/>
  <c r="B15" i="54" s="1"/>
  <c r="A15" i="54" a="1"/>
  <c r="A15" i="54" s="1"/>
  <c r="B14" i="54" a="1"/>
  <c r="B14" i="54" s="1"/>
  <c r="A14" i="54" a="1"/>
  <c r="A14" i="54" s="1"/>
  <c r="B13" i="54" a="1"/>
  <c r="B13" i="54" s="1"/>
  <c r="A13" i="54" a="1"/>
  <c r="A13" i="54" s="1"/>
  <c r="B12" i="54" a="1"/>
  <c r="B12" i="54" s="1"/>
  <c r="A12" i="54" a="1"/>
  <c r="A12" i="54" s="1"/>
  <c r="B11" i="54" a="1"/>
  <c r="B11" i="54" s="1"/>
  <c r="A11" i="54" a="1"/>
  <c r="A11" i="54" s="1"/>
  <c r="B10" i="54" a="1"/>
  <c r="B10" i="54" s="1"/>
  <c r="A10" i="54" a="1"/>
  <c r="A10" i="54" s="1"/>
  <c r="B9" i="54" a="1"/>
  <c r="B9" i="54" s="1"/>
  <c r="A9" i="54" a="1"/>
  <c r="A9" i="54" s="1"/>
  <c r="B8" i="54" a="1"/>
  <c r="B8" i="54" s="1"/>
  <c r="A8" i="54" a="1"/>
  <c r="A8" i="54" s="1"/>
  <c r="B7" i="54" a="1"/>
  <c r="B7" i="54" s="1"/>
  <c r="A7" i="54" a="1"/>
  <c r="A7" i="54" s="1"/>
  <c r="B50" i="48" a="1"/>
  <c r="B50" i="48" s="1"/>
  <c r="A50" i="48" a="1"/>
  <c r="A50" i="48" s="1"/>
  <c r="B49" i="48" a="1"/>
  <c r="B49" i="48" s="1"/>
  <c r="A49" i="48" a="1"/>
  <c r="A49" i="48" s="1"/>
  <c r="B48" i="48" a="1"/>
  <c r="B48" i="48" s="1"/>
  <c r="A48" i="48" a="1"/>
  <c r="A48" i="48" s="1"/>
  <c r="B47" i="48" a="1"/>
  <c r="B47" i="48" s="1"/>
  <c r="A47" i="48" a="1"/>
  <c r="A47" i="48" s="1"/>
  <c r="B46" i="48" a="1"/>
  <c r="B46" i="48" s="1"/>
  <c r="A46" i="48" a="1"/>
  <c r="A46" i="48" s="1"/>
  <c r="B45" i="48" a="1"/>
  <c r="B45" i="48" s="1"/>
  <c r="A45" i="48" a="1"/>
  <c r="A45" i="48" s="1"/>
  <c r="B44" i="48" a="1"/>
  <c r="B44" i="48" s="1"/>
  <c r="A44" i="48" a="1"/>
  <c r="A44" i="48" s="1"/>
  <c r="B43" i="48" a="1"/>
  <c r="B43" i="48" s="1"/>
  <c r="A43" i="48" a="1"/>
  <c r="A43" i="48" s="1"/>
  <c r="B42" i="48" a="1"/>
  <c r="B42" i="48" s="1"/>
  <c r="A42" i="48" a="1"/>
  <c r="A42" i="48" s="1"/>
  <c r="B41" i="48" a="1"/>
  <c r="B41" i="48" s="1"/>
  <c r="A41" i="48" a="1"/>
  <c r="A41" i="48" s="1"/>
  <c r="B40" i="48" a="1"/>
  <c r="B40" i="48" s="1"/>
  <c r="A40" i="48" a="1"/>
  <c r="A40" i="48" s="1"/>
  <c r="B39" i="48" a="1"/>
  <c r="B39" i="48" s="1"/>
  <c r="A39" i="48" a="1"/>
  <c r="A39" i="48" s="1"/>
  <c r="B38" i="48" a="1"/>
  <c r="B38" i="48" s="1"/>
  <c r="A38" i="48" a="1"/>
  <c r="A38" i="48" s="1"/>
  <c r="B37" i="48" a="1"/>
  <c r="B37" i="48" s="1"/>
  <c r="A37" i="48" a="1"/>
  <c r="A37" i="48" s="1"/>
  <c r="B36" i="48" a="1"/>
  <c r="B36" i="48" s="1"/>
  <c r="A36" i="48" a="1"/>
  <c r="A36" i="48" s="1"/>
  <c r="B35" i="48" a="1"/>
  <c r="B35" i="48" s="1"/>
  <c r="A35" i="48" a="1"/>
  <c r="A35" i="48" s="1"/>
  <c r="B34" i="48" a="1"/>
  <c r="B34" i="48" s="1"/>
  <c r="A34" i="48" a="1"/>
  <c r="A34" i="48" s="1"/>
  <c r="B33" i="48" a="1"/>
  <c r="B33" i="48" s="1"/>
  <c r="A33" i="48" a="1"/>
  <c r="A33" i="48" s="1"/>
  <c r="B32" i="48" a="1"/>
  <c r="B32" i="48" s="1"/>
  <c r="A32" i="48" a="1"/>
  <c r="A32" i="48" s="1"/>
  <c r="B31" i="48" a="1"/>
  <c r="B31" i="48" s="1"/>
  <c r="A31" i="48" a="1"/>
  <c r="A31" i="48" s="1"/>
  <c r="B30" i="48" a="1"/>
  <c r="B30" i="48" s="1"/>
  <c r="A30" i="48" a="1"/>
  <c r="A30" i="48" s="1"/>
  <c r="B29" i="48" a="1"/>
  <c r="B29" i="48" s="1"/>
  <c r="A29" i="48" a="1"/>
  <c r="A29" i="48" s="1"/>
  <c r="B28" i="48" a="1"/>
  <c r="B28" i="48" s="1"/>
  <c r="A28" i="48" a="1"/>
  <c r="A28" i="48" s="1"/>
  <c r="B27" i="48" a="1"/>
  <c r="B27" i="48" s="1"/>
  <c r="A27" i="48" a="1"/>
  <c r="A27" i="48" s="1"/>
  <c r="B26" i="48" a="1"/>
  <c r="B26" i="48" s="1"/>
  <c r="A26" i="48" a="1"/>
  <c r="A26" i="48" s="1"/>
  <c r="B25" i="48" a="1"/>
  <c r="B25" i="48" s="1"/>
  <c r="A25" i="48" a="1"/>
  <c r="A25" i="48" s="1"/>
  <c r="B24" i="48" a="1"/>
  <c r="B24" i="48" s="1"/>
  <c r="A24" i="48" a="1"/>
  <c r="A24" i="48" s="1"/>
  <c r="B23" i="48" a="1"/>
  <c r="B23" i="48" s="1"/>
  <c r="A23" i="48" a="1"/>
  <c r="A23" i="48" s="1"/>
  <c r="B22" i="48" a="1"/>
  <c r="B22" i="48" s="1"/>
  <c r="A22" i="48" a="1"/>
  <c r="A22" i="48" s="1"/>
  <c r="B21" i="48" a="1"/>
  <c r="B21" i="48" s="1"/>
  <c r="A21" i="48" a="1"/>
  <c r="A21" i="48" s="1"/>
  <c r="B20" i="48" a="1"/>
  <c r="B20" i="48" s="1"/>
  <c r="A20" i="48" a="1"/>
  <c r="A20" i="48" s="1"/>
  <c r="B19" i="48" a="1"/>
  <c r="B19" i="48" s="1"/>
  <c r="A19" i="48" a="1"/>
  <c r="A19" i="48" s="1"/>
  <c r="B18" i="48" a="1"/>
  <c r="B18" i="48" s="1"/>
  <c r="A18" i="48" a="1"/>
  <c r="A18" i="48" s="1"/>
  <c r="B17" i="48" a="1"/>
  <c r="B17" i="48" s="1"/>
  <c r="A17" i="48" a="1"/>
  <c r="A17" i="48" s="1"/>
  <c r="B16" i="48" a="1"/>
  <c r="B16" i="48" s="1"/>
  <c r="A16" i="48" a="1"/>
  <c r="A16" i="48" s="1"/>
  <c r="B15" i="48" a="1"/>
  <c r="B15" i="48" s="1"/>
  <c r="A15" i="48" a="1"/>
  <c r="A15" i="48" s="1"/>
  <c r="B14" i="48" a="1"/>
  <c r="B14" i="48" s="1"/>
  <c r="A14" i="48" a="1"/>
  <c r="A14" i="48" s="1"/>
  <c r="B13" i="48" a="1"/>
  <c r="B13" i="48" s="1"/>
  <c r="A13" i="48" a="1"/>
  <c r="A13" i="48" s="1"/>
  <c r="B12" i="48" a="1"/>
  <c r="B12" i="48" s="1"/>
  <c r="A12" i="48" a="1"/>
  <c r="A12" i="48" s="1"/>
  <c r="B11" i="48" a="1"/>
  <c r="B11" i="48" s="1"/>
  <c r="A11" i="48" a="1"/>
  <c r="A11" i="48" s="1"/>
  <c r="B10" i="48" a="1"/>
  <c r="B10" i="48" s="1"/>
  <c r="A10" i="48" a="1"/>
  <c r="A10" i="48" s="1"/>
  <c r="B9" i="48" a="1"/>
  <c r="B9" i="48" s="1"/>
  <c r="A9" i="48" a="1"/>
  <c r="A9" i="48" s="1"/>
  <c r="B8" i="48" a="1"/>
  <c r="B8" i="48" s="1"/>
  <c r="A8" i="48" a="1"/>
  <c r="A8" i="48" s="1"/>
  <c r="B7" i="48" a="1"/>
  <c r="B7" i="48" s="1"/>
  <c r="A7" i="48" a="1"/>
  <c r="A7" i="48" s="1"/>
  <c r="B50" i="47" a="1"/>
  <c r="B50" i="47" s="1"/>
  <c r="A50" i="47" a="1"/>
  <c r="A50" i="47" s="1"/>
  <c r="B49" i="47" a="1"/>
  <c r="B49" i="47" s="1"/>
  <c r="A49" i="47" a="1"/>
  <c r="A49" i="47" s="1"/>
  <c r="B48" i="47" a="1"/>
  <c r="B48" i="47" s="1"/>
  <c r="A48" i="47" a="1"/>
  <c r="A48" i="47" s="1"/>
  <c r="B47" i="47" a="1"/>
  <c r="B47" i="47" s="1"/>
  <c r="A47" i="47" a="1"/>
  <c r="A47" i="47" s="1"/>
  <c r="B46" i="47" a="1"/>
  <c r="B46" i="47" s="1"/>
  <c r="A46" i="47" a="1"/>
  <c r="A46" i="47" s="1"/>
  <c r="B45" i="47" a="1"/>
  <c r="B45" i="47" s="1"/>
  <c r="A45" i="47" a="1"/>
  <c r="A45" i="47" s="1"/>
  <c r="B44" i="47" a="1"/>
  <c r="B44" i="47" s="1"/>
  <c r="A44" i="47" a="1"/>
  <c r="A44" i="47" s="1"/>
  <c r="B43" i="47" a="1"/>
  <c r="B43" i="47" s="1"/>
  <c r="A43" i="47" a="1"/>
  <c r="A43" i="47" s="1"/>
  <c r="B42" i="47" a="1"/>
  <c r="B42" i="47" s="1"/>
  <c r="A42" i="47" a="1"/>
  <c r="A42" i="47" s="1"/>
  <c r="B41" i="47" a="1"/>
  <c r="B41" i="47" s="1"/>
  <c r="A41" i="47" a="1"/>
  <c r="A41" i="47" s="1"/>
  <c r="B40" i="47" a="1"/>
  <c r="B40" i="47" s="1"/>
  <c r="A40" i="47" a="1"/>
  <c r="A40" i="47" s="1"/>
  <c r="B39" i="47" a="1"/>
  <c r="B39" i="47" s="1"/>
  <c r="A39" i="47" a="1"/>
  <c r="A39" i="47" s="1"/>
  <c r="B38" i="47" a="1"/>
  <c r="B38" i="47" s="1"/>
  <c r="A38" i="47" a="1"/>
  <c r="A38" i="47" s="1"/>
  <c r="B37" i="47" a="1"/>
  <c r="B37" i="47" s="1"/>
  <c r="A37" i="47" a="1"/>
  <c r="A37" i="47" s="1"/>
  <c r="B36" i="47" a="1"/>
  <c r="B36" i="47" s="1"/>
  <c r="A36" i="47" a="1"/>
  <c r="A36" i="47" s="1"/>
  <c r="B35" i="47" a="1"/>
  <c r="B35" i="47" s="1"/>
  <c r="A35" i="47" a="1"/>
  <c r="A35" i="47" s="1"/>
  <c r="B34" i="47" a="1"/>
  <c r="B34" i="47" s="1"/>
  <c r="A34" i="47" a="1"/>
  <c r="A34" i="47" s="1"/>
  <c r="B33" i="47" a="1"/>
  <c r="B33" i="47" s="1"/>
  <c r="A33" i="47" a="1"/>
  <c r="A33" i="47" s="1"/>
  <c r="B32" i="47" a="1"/>
  <c r="B32" i="47" s="1"/>
  <c r="A32" i="47" a="1"/>
  <c r="A32" i="47" s="1"/>
  <c r="B31" i="47" a="1"/>
  <c r="B31" i="47" s="1"/>
  <c r="A31" i="47" a="1"/>
  <c r="A31" i="47" s="1"/>
  <c r="B30" i="47" a="1"/>
  <c r="B30" i="47" s="1"/>
  <c r="A30" i="47" a="1"/>
  <c r="A30" i="47" s="1"/>
  <c r="B29" i="47" a="1"/>
  <c r="B29" i="47" s="1"/>
  <c r="A29" i="47" a="1"/>
  <c r="A29" i="47" s="1"/>
  <c r="B28" i="47" a="1"/>
  <c r="B28" i="47" s="1"/>
  <c r="A28" i="47" a="1"/>
  <c r="A28" i="47" s="1"/>
  <c r="B27" i="47" a="1"/>
  <c r="B27" i="47" s="1"/>
  <c r="A27" i="47" a="1"/>
  <c r="A27" i="47" s="1"/>
  <c r="B26" i="47" a="1"/>
  <c r="B26" i="47" s="1"/>
  <c r="A26" i="47" a="1"/>
  <c r="A26" i="47" s="1"/>
  <c r="B25" i="47" a="1"/>
  <c r="B25" i="47" s="1"/>
  <c r="A25" i="47" a="1"/>
  <c r="A25" i="47" s="1"/>
  <c r="B24" i="47" a="1"/>
  <c r="B24" i="47" s="1"/>
  <c r="A24" i="47" a="1"/>
  <c r="A24" i="47" s="1"/>
  <c r="B23" i="47" a="1"/>
  <c r="B23" i="47" s="1"/>
  <c r="A23" i="47" a="1"/>
  <c r="A23" i="47" s="1"/>
  <c r="B22" i="47" a="1"/>
  <c r="B22" i="47" s="1"/>
  <c r="A22" i="47" a="1"/>
  <c r="A22" i="47" s="1"/>
  <c r="B21" i="47" a="1"/>
  <c r="B21" i="47" s="1"/>
  <c r="A21" i="47" a="1"/>
  <c r="A21" i="47" s="1"/>
  <c r="B20" i="47" a="1"/>
  <c r="B20" i="47" s="1"/>
  <c r="A20" i="47" a="1"/>
  <c r="A20" i="47" s="1"/>
  <c r="B19" i="47" a="1"/>
  <c r="B19" i="47" s="1"/>
  <c r="A19" i="47" a="1"/>
  <c r="A19" i="47" s="1"/>
  <c r="B18" i="47" a="1"/>
  <c r="B18" i="47" s="1"/>
  <c r="A18" i="47" a="1"/>
  <c r="A18" i="47" s="1"/>
  <c r="B17" i="47" a="1"/>
  <c r="B17" i="47" s="1"/>
  <c r="A17" i="47" a="1"/>
  <c r="A17" i="47" s="1"/>
  <c r="B16" i="47" a="1"/>
  <c r="B16" i="47" s="1"/>
  <c r="A16" i="47" a="1"/>
  <c r="A16" i="47" s="1"/>
  <c r="B15" i="47" a="1"/>
  <c r="B15" i="47" s="1"/>
  <c r="A15" i="47" a="1"/>
  <c r="A15" i="47" s="1"/>
  <c r="B14" i="47" a="1"/>
  <c r="B14" i="47" s="1"/>
  <c r="A14" i="47" a="1"/>
  <c r="A14" i="47" s="1"/>
  <c r="B13" i="47" a="1"/>
  <c r="B13" i="47" s="1"/>
  <c r="A13" i="47" a="1"/>
  <c r="A13" i="47" s="1"/>
  <c r="B12" i="47" a="1"/>
  <c r="B12" i="47" s="1"/>
  <c r="A12" i="47" a="1"/>
  <c r="A12" i="47" s="1"/>
  <c r="B11" i="47" a="1"/>
  <c r="B11" i="47" s="1"/>
  <c r="A11" i="47" a="1"/>
  <c r="A11" i="47" s="1"/>
  <c r="B10" i="47" a="1"/>
  <c r="B10" i="47" s="1"/>
  <c r="A10" i="47" a="1"/>
  <c r="A10" i="47" s="1"/>
  <c r="B9" i="47" a="1"/>
  <c r="B9" i="47" s="1"/>
  <c r="A9" i="47" a="1"/>
  <c r="A9" i="47" s="1"/>
  <c r="B8" i="47" a="1"/>
  <c r="B8" i="47" s="1"/>
  <c r="A8" i="47" a="1"/>
  <c r="A8" i="47" s="1"/>
  <c r="B7" i="47" a="1"/>
  <c r="B7" i="47" s="1"/>
  <c r="A7" i="47" a="1"/>
  <c r="A7" i="47" s="1"/>
  <c r="B50" i="46" a="1"/>
  <c r="B50" i="46" s="1"/>
  <c r="A50" i="46" a="1"/>
  <c r="A50" i="46" s="1"/>
  <c r="B49" i="46" a="1"/>
  <c r="B49" i="46" s="1"/>
  <c r="A49" i="46" a="1"/>
  <c r="A49" i="46" s="1"/>
  <c r="B48" i="46" a="1"/>
  <c r="B48" i="46" s="1"/>
  <c r="A48" i="46" a="1"/>
  <c r="A48" i="46" s="1"/>
  <c r="B47" i="46" a="1"/>
  <c r="B47" i="46" s="1"/>
  <c r="A47" i="46" a="1"/>
  <c r="A47" i="46" s="1"/>
  <c r="B46" i="46" a="1"/>
  <c r="B46" i="46" s="1"/>
  <c r="A46" i="46" a="1"/>
  <c r="A46" i="46" s="1"/>
  <c r="B45" i="46" a="1"/>
  <c r="B45" i="46" s="1"/>
  <c r="A45" i="46" a="1"/>
  <c r="A45" i="46" s="1"/>
  <c r="B44" i="46" a="1"/>
  <c r="B44" i="46" s="1"/>
  <c r="A44" i="46" a="1"/>
  <c r="A44" i="46" s="1"/>
  <c r="B43" i="46" a="1"/>
  <c r="B43" i="46" s="1"/>
  <c r="A43" i="46" a="1"/>
  <c r="A43" i="46" s="1"/>
  <c r="B42" i="46" a="1"/>
  <c r="B42" i="46" s="1"/>
  <c r="A42" i="46" a="1"/>
  <c r="A42" i="46" s="1"/>
  <c r="B41" i="46" a="1"/>
  <c r="B41" i="46" s="1"/>
  <c r="A41" i="46" a="1"/>
  <c r="A41" i="46" s="1"/>
  <c r="B40" i="46" a="1"/>
  <c r="B40" i="46" s="1"/>
  <c r="A40" i="46" a="1"/>
  <c r="A40" i="46" s="1"/>
  <c r="B39" i="46" a="1"/>
  <c r="B39" i="46" s="1"/>
  <c r="A39" i="46" a="1"/>
  <c r="A39" i="46" s="1"/>
  <c r="B38" i="46" a="1"/>
  <c r="B38" i="46" s="1"/>
  <c r="A38" i="46" a="1"/>
  <c r="A38" i="46" s="1"/>
  <c r="B37" i="46" a="1"/>
  <c r="B37" i="46" s="1"/>
  <c r="A37" i="46" a="1"/>
  <c r="A37" i="46" s="1"/>
  <c r="B36" i="46" a="1"/>
  <c r="B36" i="46" s="1"/>
  <c r="A36" i="46" a="1"/>
  <c r="A36" i="46" s="1"/>
  <c r="B35" i="46" a="1"/>
  <c r="B35" i="46" s="1"/>
  <c r="A35" i="46" a="1"/>
  <c r="A35" i="46" s="1"/>
  <c r="B34" i="46" a="1"/>
  <c r="B34" i="46" s="1"/>
  <c r="A34" i="46" a="1"/>
  <c r="A34" i="46" s="1"/>
  <c r="B33" i="46" a="1"/>
  <c r="B33" i="46" s="1"/>
  <c r="A33" i="46" a="1"/>
  <c r="A33" i="46" s="1"/>
  <c r="B32" i="46" a="1"/>
  <c r="B32" i="46" s="1"/>
  <c r="A32" i="46" a="1"/>
  <c r="A32" i="46" s="1"/>
  <c r="B31" i="46" a="1"/>
  <c r="B31" i="46" s="1"/>
  <c r="A31" i="46" a="1"/>
  <c r="A31" i="46" s="1"/>
  <c r="B30" i="46" a="1"/>
  <c r="B30" i="46" s="1"/>
  <c r="A30" i="46" a="1"/>
  <c r="A30" i="46" s="1"/>
  <c r="B29" i="46" a="1"/>
  <c r="B29" i="46" s="1"/>
  <c r="A29" i="46" a="1"/>
  <c r="A29" i="46" s="1"/>
  <c r="B28" i="46" a="1"/>
  <c r="B28" i="46" s="1"/>
  <c r="A28" i="46" a="1"/>
  <c r="A28" i="46" s="1"/>
  <c r="B27" i="46" a="1"/>
  <c r="B27" i="46" s="1"/>
  <c r="A27" i="46" a="1"/>
  <c r="A27" i="46" s="1"/>
  <c r="B26" i="46" a="1"/>
  <c r="B26" i="46" s="1"/>
  <c r="A26" i="46" a="1"/>
  <c r="A26" i="46" s="1"/>
  <c r="B25" i="46" a="1"/>
  <c r="B25" i="46" s="1"/>
  <c r="A25" i="46" a="1"/>
  <c r="A25" i="46" s="1"/>
  <c r="B24" i="46" a="1"/>
  <c r="B24" i="46" s="1"/>
  <c r="A24" i="46" a="1"/>
  <c r="A24" i="46" s="1"/>
  <c r="B23" i="46" a="1"/>
  <c r="B23" i="46" s="1"/>
  <c r="A23" i="46" a="1"/>
  <c r="A23" i="46" s="1"/>
  <c r="B22" i="46" a="1"/>
  <c r="B22" i="46" s="1"/>
  <c r="A22" i="46" a="1"/>
  <c r="A22" i="46" s="1"/>
  <c r="B21" i="46" a="1"/>
  <c r="B21" i="46" s="1"/>
  <c r="A21" i="46" a="1"/>
  <c r="A21" i="46" s="1"/>
  <c r="B20" i="46" a="1"/>
  <c r="B20" i="46" s="1"/>
  <c r="A20" i="46" a="1"/>
  <c r="A20" i="46" s="1"/>
  <c r="B19" i="46" a="1"/>
  <c r="B19" i="46" s="1"/>
  <c r="A19" i="46" a="1"/>
  <c r="A19" i="46" s="1"/>
  <c r="B18" i="46" a="1"/>
  <c r="B18" i="46" s="1"/>
  <c r="A18" i="46" a="1"/>
  <c r="A18" i="46" s="1"/>
  <c r="B17" i="46" a="1"/>
  <c r="B17" i="46" s="1"/>
  <c r="A17" i="46" a="1"/>
  <c r="A17" i="46" s="1"/>
  <c r="B16" i="46" a="1"/>
  <c r="B16" i="46" s="1"/>
  <c r="A16" i="46" a="1"/>
  <c r="A16" i="46" s="1"/>
  <c r="B15" i="46" a="1"/>
  <c r="B15" i="46" s="1"/>
  <c r="A15" i="46" a="1"/>
  <c r="A15" i="46" s="1"/>
  <c r="B14" i="46" a="1"/>
  <c r="B14" i="46" s="1"/>
  <c r="A14" i="46" a="1"/>
  <c r="A14" i="46" s="1"/>
  <c r="B13" i="46" a="1"/>
  <c r="B13" i="46" s="1"/>
  <c r="A13" i="46" a="1"/>
  <c r="A13" i="46" s="1"/>
  <c r="B12" i="46" a="1"/>
  <c r="B12" i="46" s="1"/>
  <c r="A12" i="46" a="1"/>
  <c r="A12" i="46" s="1"/>
  <c r="B11" i="46" a="1"/>
  <c r="B11" i="46" s="1"/>
  <c r="A11" i="46" a="1"/>
  <c r="A11" i="46" s="1"/>
  <c r="B10" i="46" a="1"/>
  <c r="B10" i="46" s="1"/>
  <c r="A10" i="46" a="1"/>
  <c r="A10" i="46" s="1"/>
  <c r="B9" i="46" a="1"/>
  <c r="B9" i="46" s="1"/>
  <c r="A9" i="46" a="1"/>
  <c r="A9" i="46" s="1"/>
  <c r="B8" i="46" a="1"/>
  <c r="B8" i="46" s="1"/>
  <c r="A8" i="46" a="1"/>
  <c r="A8" i="46" s="1"/>
  <c r="B7" i="46" a="1"/>
  <c r="B7" i="46" s="1"/>
  <c r="A7" i="46" a="1"/>
  <c r="A7" i="46" s="1"/>
  <c r="B50" i="42" a="1"/>
  <c r="B50" i="42" s="1"/>
  <c r="A50" i="42" a="1"/>
  <c r="A50" i="42" s="1"/>
  <c r="B49" i="42" a="1"/>
  <c r="B49" i="42" s="1"/>
  <c r="A49" i="42" a="1"/>
  <c r="A49" i="42" s="1"/>
  <c r="B48" i="42" a="1"/>
  <c r="B48" i="42" s="1"/>
  <c r="A48" i="42" a="1"/>
  <c r="A48" i="42" s="1"/>
  <c r="B47" i="42" a="1"/>
  <c r="B47" i="42" s="1"/>
  <c r="A47" i="42" a="1"/>
  <c r="A47" i="42" s="1"/>
  <c r="B46" i="42" a="1"/>
  <c r="B46" i="42" s="1"/>
  <c r="A46" i="42" a="1"/>
  <c r="A46" i="42" s="1"/>
  <c r="B45" i="42" a="1"/>
  <c r="B45" i="42" s="1"/>
  <c r="A45" i="42" a="1"/>
  <c r="A45" i="42" s="1"/>
  <c r="B44" i="42" a="1"/>
  <c r="B44" i="42" s="1"/>
  <c r="A44" i="42" a="1"/>
  <c r="A44" i="42" s="1"/>
  <c r="B43" i="42" a="1"/>
  <c r="B43" i="42" s="1"/>
  <c r="A43" i="42" a="1"/>
  <c r="A43" i="42" s="1"/>
  <c r="B42" i="42" a="1"/>
  <c r="B42" i="42" s="1"/>
  <c r="A42" i="42" a="1"/>
  <c r="A42" i="42" s="1"/>
  <c r="B41" i="42" a="1"/>
  <c r="B41" i="42" s="1"/>
  <c r="A41" i="42" a="1"/>
  <c r="A41" i="42" s="1"/>
  <c r="B40" i="42" a="1"/>
  <c r="B40" i="42" s="1"/>
  <c r="A40" i="42" a="1"/>
  <c r="A40" i="42" s="1"/>
  <c r="B39" i="42" a="1"/>
  <c r="B39" i="42" s="1"/>
  <c r="A39" i="42" a="1"/>
  <c r="A39" i="42" s="1"/>
  <c r="B38" i="42" a="1"/>
  <c r="B38" i="42" s="1"/>
  <c r="A38" i="42" a="1"/>
  <c r="A38" i="42" s="1"/>
  <c r="B37" i="42" a="1"/>
  <c r="B37" i="42" s="1"/>
  <c r="A37" i="42" a="1"/>
  <c r="A37" i="42" s="1"/>
  <c r="B36" i="42" a="1"/>
  <c r="B36" i="42" s="1"/>
  <c r="A36" i="42" a="1"/>
  <c r="A36" i="42" s="1"/>
  <c r="B35" i="42" a="1"/>
  <c r="B35" i="42" s="1"/>
  <c r="A35" i="42" a="1"/>
  <c r="A35" i="42" s="1"/>
  <c r="B34" i="42" a="1"/>
  <c r="B34" i="42" s="1"/>
  <c r="A34" i="42" a="1"/>
  <c r="A34" i="42" s="1"/>
  <c r="B33" i="42" a="1"/>
  <c r="B33" i="42" s="1"/>
  <c r="A33" i="42" a="1"/>
  <c r="A33" i="42" s="1"/>
  <c r="B32" i="42" a="1"/>
  <c r="B32" i="42" s="1"/>
  <c r="A32" i="42" a="1"/>
  <c r="A32" i="42" s="1"/>
  <c r="B31" i="42" a="1"/>
  <c r="B31" i="42" s="1"/>
  <c r="A31" i="42" a="1"/>
  <c r="A31" i="42" s="1"/>
  <c r="B30" i="42" a="1"/>
  <c r="B30" i="42" s="1"/>
  <c r="A30" i="42" a="1"/>
  <c r="A30" i="42" s="1"/>
  <c r="B29" i="42" a="1"/>
  <c r="B29" i="42" s="1"/>
  <c r="A29" i="42" a="1"/>
  <c r="A29" i="42" s="1"/>
  <c r="B28" i="42" a="1"/>
  <c r="B28" i="42" s="1"/>
  <c r="A28" i="42" a="1"/>
  <c r="A28" i="42" s="1"/>
  <c r="B27" i="42" a="1"/>
  <c r="B27" i="42" s="1"/>
  <c r="A27" i="42" a="1"/>
  <c r="A27" i="42" s="1"/>
  <c r="B26" i="42" a="1"/>
  <c r="B26" i="42" s="1"/>
  <c r="A26" i="42" a="1"/>
  <c r="A26" i="42" s="1"/>
  <c r="B25" i="42" a="1"/>
  <c r="B25" i="42" s="1"/>
  <c r="A25" i="42" a="1"/>
  <c r="A25" i="42" s="1"/>
  <c r="B24" i="42" a="1"/>
  <c r="B24" i="42" s="1"/>
  <c r="A24" i="42" a="1"/>
  <c r="A24" i="42" s="1"/>
  <c r="B23" i="42" a="1"/>
  <c r="B23" i="42" s="1"/>
  <c r="A23" i="42" a="1"/>
  <c r="A23" i="42" s="1"/>
  <c r="B22" i="42" a="1"/>
  <c r="B22" i="42" s="1"/>
  <c r="A22" i="42" a="1"/>
  <c r="A22" i="42" s="1"/>
  <c r="B21" i="42" a="1"/>
  <c r="B21" i="42" s="1"/>
  <c r="A21" i="42" a="1"/>
  <c r="A21" i="42" s="1"/>
  <c r="B20" i="42" a="1"/>
  <c r="B20" i="42" s="1"/>
  <c r="A20" i="42" a="1"/>
  <c r="A20" i="42" s="1"/>
  <c r="B19" i="42" a="1"/>
  <c r="B19" i="42" s="1"/>
  <c r="A19" i="42" a="1"/>
  <c r="A19" i="42" s="1"/>
  <c r="B18" i="42" a="1"/>
  <c r="B18" i="42" s="1"/>
  <c r="A18" i="42" a="1"/>
  <c r="A18" i="42" s="1"/>
  <c r="B17" i="42" a="1"/>
  <c r="B17" i="42" s="1"/>
  <c r="A17" i="42" a="1"/>
  <c r="A17" i="42" s="1"/>
  <c r="B16" i="42" a="1"/>
  <c r="B16" i="42" s="1"/>
  <c r="A16" i="42" a="1"/>
  <c r="A16" i="42" s="1"/>
  <c r="B15" i="42" a="1"/>
  <c r="B15" i="42" s="1"/>
  <c r="A15" i="42" a="1"/>
  <c r="A15" i="42" s="1"/>
  <c r="B14" i="42" a="1"/>
  <c r="B14" i="42" s="1"/>
  <c r="A14" i="42" a="1"/>
  <c r="A14" i="42" s="1"/>
  <c r="B13" i="42" a="1"/>
  <c r="B13" i="42" s="1"/>
  <c r="A13" i="42" a="1"/>
  <c r="A13" i="42" s="1"/>
  <c r="B12" i="42" a="1"/>
  <c r="B12" i="42" s="1"/>
  <c r="A12" i="42" a="1"/>
  <c r="A12" i="42" s="1"/>
  <c r="B11" i="42" a="1"/>
  <c r="B11" i="42" s="1"/>
  <c r="A11" i="42" a="1"/>
  <c r="A11" i="42" s="1"/>
  <c r="B10" i="42" a="1"/>
  <c r="B10" i="42" s="1"/>
  <c r="A10" i="42" a="1"/>
  <c r="A10" i="42" s="1"/>
  <c r="B9" i="42" a="1"/>
  <c r="B9" i="42" s="1"/>
  <c r="A9" i="42" a="1"/>
  <c r="A9" i="42" s="1"/>
  <c r="B8" i="42" a="1"/>
  <c r="B8" i="42" s="1"/>
  <c r="A8" i="42" a="1"/>
  <c r="A8" i="42" s="1"/>
  <c r="B7" i="42" a="1"/>
  <c r="B7" i="42" s="1"/>
  <c r="A7" i="42" a="1"/>
  <c r="A7" i="42" s="1"/>
  <c r="A7" i="41" a="1"/>
  <c r="A7" i="41" s="1"/>
  <c r="B7" i="41" a="1"/>
  <c r="B7" i="41" s="1"/>
  <c r="A8" i="41" a="1"/>
  <c r="A8" i="41" s="1"/>
  <c r="B8" i="41" a="1"/>
  <c r="B8" i="41" s="1"/>
  <c r="A9" i="41" a="1"/>
  <c r="A9" i="41" s="1"/>
  <c r="B9" i="41" a="1"/>
  <c r="B9" i="41" s="1"/>
  <c r="A10" i="41" a="1"/>
  <c r="A10" i="41" s="1"/>
  <c r="B10" i="41" a="1"/>
  <c r="B10" i="41" s="1"/>
  <c r="A11" i="41" a="1"/>
  <c r="A11" i="41" s="1"/>
  <c r="B11" i="41" a="1"/>
  <c r="B11" i="41" s="1"/>
  <c r="A12" i="41" a="1"/>
  <c r="A12" i="41" s="1"/>
  <c r="B12" i="41" a="1"/>
  <c r="B12" i="41" s="1"/>
  <c r="A13" i="41" a="1"/>
  <c r="A13" i="41" s="1"/>
  <c r="B13" i="41" a="1"/>
  <c r="B13" i="41" s="1"/>
  <c r="A14" i="41" a="1"/>
  <c r="A14" i="41" s="1"/>
  <c r="B14" i="41" a="1"/>
  <c r="B14" i="41" s="1"/>
  <c r="A15" i="41" a="1"/>
  <c r="A15" i="41" s="1"/>
  <c r="B15" i="41" a="1"/>
  <c r="B15" i="41" s="1"/>
  <c r="A16" i="41" a="1"/>
  <c r="A16" i="41" s="1"/>
  <c r="B16" i="41" a="1"/>
  <c r="B16" i="41" s="1"/>
  <c r="A17" i="41" a="1"/>
  <c r="A17" i="41" s="1"/>
  <c r="B17" i="41" a="1"/>
  <c r="B17" i="41" s="1"/>
  <c r="A18" i="41" a="1"/>
  <c r="A18" i="41" s="1"/>
  <c r="B18" i="41" a="1"/>
  <c r="B18" i="41" s="1"/>
  <c r="A19" i="41" a="1"/>
  <c r="A19" i="41" s="1"/>
  <c r="B19" i="41" a="1"/>
  <c r="B19" i="41" s="1"/>
  <c r="A20" i="41" a="1"/>
  <c r="A20" i="41" s="1"/>
  <c r="B20" i="41" a="1"/>
  <c r="B20" i="41" s="1"/>
  <c r="A21" i="41" a="1"/>
  <c r="A21" i="41" s="1"/>
  <c r="B21" i="41" a="1"/>
  <c r="B21" i="41" s="1"/>
  <c r="A22" i="41" a="1"/>
  <c r="A22" i="41" s="1"/>
  <c r="B22" i="41" a="1"/>
  <c r="B22" i="41" s="1"/>
  <c r="A23" i="41" a="1"/>
  <c r="A23" i="41" s="1"/>
  <c r="B23" i="41" a="1"/>
  <c r="B23" i="41" s="1"/>
  <c r="A24" i="41" a="1"/>
  <c r="A24" i="41" s="1"/>
  <c r="B24" i="41" a="1"/>
  <c r="B24" i="41" s="1"/>
  <c r="A25" i="41" a="1"/>
  <c r="A25" i="41" s="1"/>
  <c r="B25" i="41" a="1"/>
  <c r="B25" i="41" s="1"/>
  <c r="A26" i="41" a="1"/>
  <c r="A26" i="41" s="1"/>
  <c r="B26" i="41" a="1"/>
  <c r="B26" i="41" s="1"/>
  <c r="A27" i="41" a="1"/>
  <c r="A27" i="41" s="1"/>
  <c r="B27" i="41" a="1"/>
  <c r="B27" i="41" s="1"/>
  <c r="A28" i="41" a="1"/>
  <c r="A28" i="41" s="1"/>
  <c r="B28" i="41" a="1"/>
  <c r="B28" i="41" s="1"/>
  <c r="A29" i="41" a="1"/>
  <c r="A29" i="41" s="1"/>
  <c r="B29" i="41" a="1"/>
  <c r="B29" i="41" s="1"/>
  <c r="A30" i="41" a="1"/>
  <c r="A30" i="41" s="1"/>
  <c r="B30" i="41" a="1"/>
  <c r="B30" i="41" s="1"/>
  <c r="A31" i="41" a="1"/>
  <c r="A31" i="41" s="1"/>
  <c r="B31" i="41" a="1"/>
  <c r="B31" i="41" s="1"/>
  <c r="A32" i="41" a="1"/>
  <c r="A32" i="41" s="1"/>
  <c r="B32" i="41" a="1"/>
  <c r="B32" i="41" s="1"/>
  <c r="A33" i="41" a="1"/>
  <c r="A33" i="41" s="1"/>
  <c r="B33" i="41" a="1"/>
  <c r="B33" i="41" s="1"/>
  <c r="A34" i="41" a="1"/>
  <c r="A34" i="41" s="1"/>
  <c r="B34" i="41" a="1"/>
  <c r="B34" i="41" s="1"/>
  <c r="A35" i="41" a="1"/>
  <c r="A35" i="41" s="1"/>
  <c r="B35" i="41" a="1"/>
  <c r="B35" i="41" s="1"/>
  <c r="A36" i="41" a="1"/>
  <c r="A36" i="41" s="1"/>
  <c r="B36" i="41" a="1"/>
  <c r="B36" i="41" s="1"/>
  <c r="A37" i="41" a="1"/>
  <c r="A37" i="41" s="1"/>
  <c r="B37" i="41" a="1"/>
  <c r="B37" i="41" s="1"/>
  <c r="A38" i="41" a="1"/>
  <c r="A38" i="41" s="1"/>
  <c r="B38" i="41" a="1"/>
  <c r="B38" i="41" s="1"/>
  <c r="A39" i="41" a="1"/>
  <c r="A39" i="41" s="1"/>
  <c r="B39" i="41" a="1"/>
  <c r="B39" i="41" s="1"/>
  <c r="A40" i="41" a="1"/>
  <c r="A40" i="41" s="1"/>
  <c r="B40" i="41" a="1"/>
  <c r="B40" i="41" s="1"/>
  <c r="A41" i="41" a="1"/>
  <c r="A41" i="41" s="1"/>
  <c r="B41" i="41" a="1"/>
  <c r="B41" i="41" s="1"/>
  <c r="A42" i="41" a="1"/>
  <c r="A42" i="41" s="1"/>
  <c r="B42" i="41" a="1"/>
  <c r="B42" i="41" s="1"/>
  <c r="A43" i="41" a="1"/>
  <c r="A43" i="41" s="1"/>
  <c r="B43" i="41" a="1"/>
  <c r="B43" i="41" s="1"/>
  <c r="A44" i="41" a="1"/>
  <c r="A44" i="41" s="1"/>
  <c r="B44" i="41" a="1"/>
  <c r="B44" i="41" s="1"/>
  <c r="A45" i="41" a="1"/>
  <c r="A45" i="41" s="1"/>
  <c r="B45" i="41" a="1"/>
  <c r="B45" i="41" s="1"/>
  <c r="A46" i="41" a="1"/>
  <c r="A46" i="41" s="1"/>
  <c r="B46" i="41" a="1"/>
  <c r="B46" i="41" s="1"/>
  <c r="A47" i="41" a="1"/>
  <c r="A47" i="41" s="1"/>
  <c r="B47" i="41" a="1"/>
  <c r="B47" i="41" s="1"/>
  <c r="A48" i="41" a="1"/>
  <c r="A48" i="41" s="1"/>
  <c r="B48" i="41" a="1"/>
  <c r="B48" i="41" s="1"/>
  <c r="A49" i="41" a="1"/>
  <c r="A49" i="41" s="1"/>
  <c r="B49" i="41" a="1"/>
  <c r="B49" i="41" s="1"/>
  <c r="A50" i="41" a="1"/>
  <c r="A50" i="41" s="1"/>
  <c r="B50" i="41" a="1"/>
  <c r="B50" i="41" s="1"/>
  <c r="B50" i="40" a="1"/>
  <c r="B50" i="40" s="1"/>
  <c r="A50" i="40" a="1"/>
  <c r="A50" i="40" s="1"/>
  <c r="B49" i="40" a="1"/>
  <c r="B49" i="40" s="1"/>
  <c r="A49" i="40" a="1"/>
  <c r="A49" i="40" s="1"/>
  <c r="B48" i="40" a="1"/>
  <c r="B48" i="40" s="1"/>
  <c r="A48" i="40" a="1"/>
  <c r="A48" i="40" s="1"/>
  <c r="B47" i="40" a="1"/>
  <c r="B47" i="40" s="1"/>
  <c r="A47" i="40" a="1"/>
  <c r="A47" i="40" s="1"/>
  <c r="B46" i="40" a="1"/>
  <c r="B46" i="40" s="1"/>
  <c r="A46" i="40" a="1"/>
  <c r="A46" i="40" s="1"/>
  <c r="B45" i="40" a="1"/>
  <c r="B45" i="40" s="1"/>
  <c r="A45" i="40" a="1"/>
  <c r="A45" i="40" s="1"/>
  <c r="B44" i="40" a="1"/>
  <c r="B44" i="40" s="1"/>
  <c r="A44" i="40" a="1"/>
  <c r="A44" i="40" s="1"/>
  <c r="B43" i="40" a="1"/>
  <c r="B43" i="40" s="1"/>
  <c r="A43" i="40" a="1"/>
  <c r="A43" i="40" s="1"/>
  <c r="B42" i="40" a="1"/>
  <c r="B42" i="40" s="1"/>
  <c r="A42" i="40" a="1"/>
  <c r="A42" i="40" s="1"/>
  <c r="B41" i="40" a="1"/>
  <c r="B41" i="40" s="1"/>
  <c r="A41" i="40" a="1"/>
  <c r="A41" i="40" s="1"/>
  <c r="B40" i="40" a="1"/>
  <c r="B40" i="40" s="1"/>
  <c r="A40" i="40" a="1"/>
  <c r="A40" i="40" s="1"/>
  <c r="B39" i="40" a="1"/>
  <c r="B39" i="40" s="1"/>
  <c r="A39" i="40" a="1"/>
  <c r="A39" i="40" s="1"/>
  <c r="B38" i="40" a="1"/>
  <c r="B38" i="40" s="1"/>
  <c r="A38" i="40" a="1"/>
  <c r="A38" i="40" s="1"/>
  <c r="B37" i="40" a="1"/>
  <c r="B37" i="40" s="1"/>
  <c r="A37" i="40" a="1"/>
  <c r="A37" i="40" s="1"/>
  <c r="B36" i="40" a="1"/>
  <c r="B36" i="40" s="1"/>
  <c r="A36" i="40" a="1"/>
  <c r="A36" i="40" s="1"/>
  <c r="B35" i="40" a="1"/>
  <c r="B35" i="40" s="1"/>
  <c r="A35" i="40" a="1"/>
  <c r="A35" i="40" s="1"/>
  <c r="B34" i="40" a="1"/>
  <c r="B34" i="40" s="1"/>
  <c r="A34" i="40" a="1"/>
  <c r="A34" i="40" s="1"/>
  <c r="B33" i="40" a="1"/>
  <c r="B33" i="40" s="1"/>
  <c r="A33" i="40" a="1"/>
  <c r="A33" i="40" s="1"/>
  <c r="B32" i="40" a="1"/>
  <c r="B32" i="40" s="1"/>
  <c r="A32" i="40" a="1"/>
  <c r="A32" i="40" s="1"/>
  <c r="B31" i="40" a="1"/>
  <c r="B31" i="40" s="1"/>
  <c r="A31" i="40" a="1"/>
  <c r="A31" i="40" s="1"/>
  <c r="B30" i="40" a="1"/>
  <c r="B30" i="40" s="1"/>
  <c r="A30" i="40" a="1"/>
  <c r="A30" i="40" s="1"/>
  <c r="B29" i="40" a="1"/>
  <c r="B29" i="40" s="1"/>
  <c r="A29" i="40" a="1"/>
  <c r="A29" i="40" s="1"/>
  <c r="B28" i="40" a="1"/>
  <c r="B28" i="40" s="1"/>
  <c r="A28" i="40" a="1"/>
  <c r="A28" i="40" s="1"/>
  <c r="B27" i="40" a="1"/>
  <c r="B27" i="40" s="1"/>
  <c r="A27" i="40" a="1"/>
  <c r="A27" i="40" s="1"/>
  <c r="B26" i="40" a="1"/>
  <c r="B26" i="40" s="1"/>
  <c r="A26" i="40" a="1"/>
  <c r="A26" i="40" s="1"/>
  <c r="B25" i="40" a="1"/>
  <c r="B25" i="40" s="1"/>
  <c r="A25" i="40" a="1"/>
  <c r="A25" i="40" s="1"/>
  <c r="B24" i="40" a="1"/>
  <c r="B24" i="40" s="1"/>
  <c r="A24" i="40" a="1"/>
  <c r="A24" i="40" s="1"/>
  <c r="B23" i="40" a="1"/>
  <c r="B23" i="40" s="1"/>
  <c r="A23" i="40" a="1"/>
  <c r="A23" i="40" s="1"/>
  <c r="B22" i="40" a="1"/>
  <c r="B22" i="40" s="1"/>
  <c r="A22" i="40" a="1"/>
  <c r="A22" i="40" s="1"/>
  <c r="B21" i="40" a="1"/>
  <c r="B21" i="40" s="1"/>
  <c r="A21" i="40" a="1"/>
  <c r="A21" i="40" s="1"/>
  <c r="B20" i="40" a="1"/>
  <c r="B20" i="40" s="1"/>
  <c r="A20" i="40" a="1"/>
  <c r="A20" i="40" s="1"/>
  <c r="B19" i="40" a="1"/>
  <c r="B19" i="40" s="1"/>
  <c r="A19" i="40" a="1"/>
  <c r="A19" i="40" s="1"/>
  <c r="B18" i="40" a="1"/>
  <c r="B18" i="40" s="1"/>
  <c r="A18" i="40" a="1"/>
  <c r="A18" i="40" s="1"/>
  <c r="B17" i="40" a="1"/>
  <c r="B17" i="40" s="1"/>
  <c r="A17" i="40" a="1"/>
  <c r="A17" i="40" s="1"/>
  <c r="B16" i="40" a="1"/>
  <c r="B16" i="40" s="1"/>
  <c r="A16" i="40" a="1"/>
  <c r="A16" i="40" s="1"/>
  <c r="B15" i="40" a="1"/>
  <c r="B15" i="40" s="1"/>
  <c r="A15" i="40" a="1"/>
  <c r="A15" i="40" s="1"/>
  <c r="B14" i="40" a="1"/>
  <c r="B14" i="40" s="1"/>
  <c r="A14" i="40" a="1"/>
  <c r="A14" i="40" s="1"/>
  <c r="B13" i="40" a="1"/>
  <c r="B13" i="40" s="1"/>
  <c r="A13" i="40" a="1"/>
  <c r="A13" i="40" s="1"/>
  <c r="B12" i="40" a="1"/>
  <c r="B12" i="40" s="1"/>
  <c r="A12" i="40" a="1"/>
  <c r="A12" i="40" s="1"/>
  <c r="B11" i="40" a="1"/>
  <c r="B11" i="40" s="1"/>
  <c r="A11" i="40" a="1"/>
  <c r="A11" i="40" s="1"/>
  <c r="B10" i="40" a="1"/>
  <c r="B10" i="40" s="1"/>
  <c r="A10" i="40" a="1"/>
  <c r="A10" i="40" s="1"/>
  <c r="B9" i="40" a="1"/>
  <c r="B9" i="40" s="1"/>
  <c r="A9" i="40" a="1"/>
  <c r="A9" i="40" s="1"/>
  <c r="B8" i="40" a="1"/>
  <c r="B8" i="40" s="1"/>
  <c r="A8" i="40" a="1"/>
  <c r="A8" i="40" s="1"/>
  <c r="B7" i="40" a="1"/>
  <c r="B7" i="40" s="1"/>
  <c r="A7" i="40" a="1"/>
  <c r="A7" i="40" s="1"/>
  <c r="B50" i="39" a="1"/>
  <c r="B50" i="39" s="1"/>
  <c r="A50" i="39" a="1"/>
  <c r="A50" i="39" s="1"/>
  <c r="B49" i="39" a="1"/>
  <c r="B49" i="39" s="1"/>
  <c r="A49" i="39" a="1"/>
  <c r="A49" i="39" s="1"/>
  <c r="B48" i="39" a="1"/>
  <c r="B48" i="39" s="1"/>
  <c r="A48" i="39" a="1"/>
  <c r="A48" i="39" s="1"/>
  <c r="B47" i="39" a="1"/>
  <c r="B47" i="39" s="1"/>
  <c r="A47" i="39" a="1"/>
  <c r="A47" i="39" s="1"/>
  <c r="B46" i="39" a="1"/>
  <c r="B46" i="39" s="1"/>
  <c r="A46" i="39" a="1"/>
  <c r="A46" i="39" s="1"/>
  <c r="B45" i="39" a="1"/>
  <c r="B45" i="39" s="1"/>
  <c r="A45" i="39" a="1"/>
  <c r="A45" i="39" s="1"/>
  <c r="B44" i="39" a="1"/>
  <c r="B44" i="39" s="1"/>
  <c r="A44" i="39" a="1"/>
  <c r="A44" i="39" s="1"/>
  <c r="B43" i="39" a="1"/>
  <c r="B43" i="39" s="1"/>
  <c r="A43" i="39" a="1"/>
  <c r="A43" i="39" s="1"/>
  <c r="B42" i="39" a="1"/>
  <c r="B42" i="39" s="1"/>
  <c r="A42" i="39" a="1"/>
  <c r="A42" i="39" s="1"/>
  <c r="B41" i="39" a="1"/>
  <c r="B41" i="39" s="1"/>
  <c r="A41" i="39" a="1"/>
  <c r="A41" i="39" s="1"/>
  <c r="B40" i="39" a="1"/>
  <c r="B40" i="39" s="1"/>
  <c r="A40" i="39" a="1"/>
  <c r="A40" i="39" s="1"/>
  <c r="B39" i="39" a="1"/>
  <c r="B39" i="39" s="1"/>
  <c r="A39" i="39" a="1"/>
  <c r="A39" i="39" s="1"/>
  <c r="B38" i="39" a="1"/>
  <c r="B38" i="39" s="1"/>
  <c r="A38" i="39" a="1"/>
  <c r="A38" i="39" s="1"/>
  <c r="B37" i="39" a="1"/>
  <c r="B37" i="39" s="1"/>
  <c r="A37" i="39" a="1"/>
  <c r="A37" i="39" s="1"/>
  <c r="B36" i="39" a="1"/>
  <c r="B36" i="39" s="1"/>
  <c r="A36" i="39" a="1"/>
  <c r="A36" i="39" s="1"/>
  <c r="B35" i="39" a="1"/>
  <c r="B35" i="39" s="1"/>
  <c r="A35" i="39" a="1"/>
  <c r="A35" i="39" s="1"/>
  <c r="B34" i="39" a="1"/>
  <c r="B34" i="39" s="1"/>
  <c r="A34" i="39" a="1"/>
  <c r="A34" i="39" s="1"/>
  <c r="B33" i="39" a="1"/>
  <c r="B33" i="39" s="1"/>
  <c r="A33" i="39" a="1"/>
  <c r="A33" i="39" s="1"/>
  <c r="B32" i="39" a="1"/>
  <c r="B32" i="39" s="1"/>
  <c r="A32" i="39" a="1"/>
  <c r="A32" i="39" s="1"/>
  <c r="B31" i="39" a="1"/>
  <c r="B31" i="39" s="1"/>
  <c r="A31" i="39" a="1"/>
  <c r="A31" i="39" s="1"/>
  <c r="B30" i="39" a="1"/>
  <c r="B30" i="39" s="1"/>
  <c r="A30" i="39" a="1"/>
  <c r="A30" i="39" s="1"/>
  <c r="B29" i="39" a="1"/>
  <c r="B29" i="39" s="1"/>
  <c r="A29" i="39" a="1"/>
  <c r="A29" i="39" s="1"/>
  <c r="B28" i="39" a="1"/>
  <c r="B28" i="39" s="1"/>
  <c r="A28" i="39" a="1"/>
  <c r="A28" i="39" s="1"/>
  <c r="B27" i="39" a="1"/>
  <c r="B27" i="39" s="1"/>
  <c r="A27" i="39" a="1"/>
  <c r="A27" i="39" s="1"/>
  <c r="B26" i="39" a="1"/>
  <c r="B26" i="39" s="1"/>
  <c r="A26" i="39" a="1"/>
  <c r="A26" i="39" s="1"/>
  <c r="B25" i="39" a="1"/>
  <c r="B25" i="39" s="1"/>
  <c r="A25" i="39" a="1"/>
  <c r="A25" i="39" s="1"/>
  <c r="B24" i="39" a="1"/>
  <c r="B24" i="39" s="1"/>
  <c r="A24" i="39" a="1"/>
  <c r="A24" i="39" s="1"/>
  <c r="B23" i="39" a="1"/>
  <c r="B23" i="39" s="1"/>
  <c r="A23" i="39" a="1"/>
  <c r="A23" i="39" s="1"/>
  <c r="B22" i="39" a="1"/>
  <c r="B22" i="39" s="1"/>
  <c r="A22" i="39" a="1"/>
  <c r="A22" i="39" s="1"/>
  <c r="B21" i="39" a="1"/>
  <c r="B21" i="39" s="1"/>
  <c r="A21" i="39" a="1"/>
  <c r="A21" i="39" s="1"/>
  <c r="B20" i="39" a="1"/>
  <c r="B20" i="39" s="1"/>
  <c r="A20" i="39" a="1"/>
  <c r="A20" i="39" s="1"/>
  <c r="B19" i="39" a="1"/>
  <c r="B19" i="39" s="1"/>
  <c r="A19" i="39" a="1"/>
  <c r="A19" i="39" s="1"/>
  <c r="B18" i="39" a="1"/>
  <c r="B18" i="39" s="1"/>
  <c r="A18" i="39" a="1"/>
  <c r="A18" i="39" s="1"/>
  <c r="B17" i="39" a="1"/>
  <c r="B17" i="39" s="1"/>
  <c r="A17" i="39" a="1"/>
  <c r="A17" i="39" s="1"/>
  <c r="B16" i="39" a="1"/>
  <c r="B16" i="39" s="1"/>
  <c r="A16" i="39" a="1"/>
  <c r="A16" i="39" s="1"/>
  <c r="B15" i="39" a="1"/>
  <c r="B15" i="39" s="1"/>
  <c r="A15" i="39" a="1"/>
  <c r="A15" i="39" s="1"/>
  <c r="B14" i="39" a="1"/>
  <c r="B14" i="39" s="1"/>
  <c r="A14" i="39" a="1"/>
  <c r="A14" i="39" s="1"/>
  <c r="B13" i="39" a="1"/>
  <c r="B13" i="39" s="1"/>
  <c r="A13" i="39" a="1"/>
  <c r="A13" i="39" s="1"/>
  <c r="B12" i="39" a="1"/>
  <c r="B12" i="39" s="1"/>
  <c r="A12" i="39" a="1"/>
  <c r="A12" i="39" s="1"/>
  <c r="B11" i="39" a="1"/>
  <c r="B11" i="39" s="1"/>
  <c r="A11" i="39" a="1"/>
  <c r="A11" i="39" s="1"/>
  <c r="B10" i="39" a="1"/>
  <c r="B10" i="39" s="1"/>
  <c r="A10" i="39" a="1"/>
  <c r="A10" i="39" s="1"/>
  <c r="B9" i="39" a="1"/>
  <c r="B9" i="39" s="1"/>
  <c r="A9" i="39" a="1"/>
  <c r="A9" i="39" s="1"/>
  <c r="B8" i="39" a="1"/>
  <c r="B8" i="39" s="1"/>
  <c r="A8" i="39" a="1"/>
  <c r="A8" i="39" s="1"/>
  <c r="B7" i="39" a="1"/>
  <c r="B7" i="39" s="1"/>
  <c r="A7" i="39" a="1"/>
  <c r="A7" i="39" s="1"/>
  <c r="B50" i="58" a="1"/>
  <c r="B50" i="58" s="1"/>
  <c r="A50" i="58" a="1"/>
  <c r="A50" i="58" s="1"/>
  <c r="B49" i="58" a="1"/>
  <c r="B49" i="58" s="1"/>
  <c r="A49" i="58" a="1"/>
  <c r="A49" i="58" s="1"/>
  <c r="B48" i="58" a="1"/>
  <c r="B48" i="58" s="1"/>
  <c r="A48" i="58" a="1"/>
  <c r="A48" i="58" s="1"/>
  <c r="B47" i="58" a="1"/>
  <c r="B47" i="58" s="1"/>
  <c r="A47" i="58" a="1"/>
  <c r="A47" i="58" s="1"/>
  <c r="B46" i="58" a="1"/>
  <c r="B46" i="58" s="1"/>
  <c r="A46" i="58" a="1"/>
  <c r="A46" i="58" s="1"/>
  <c r="B45" i="58" a="1"/>
  <c r="B45" i="58" s="1"/>
  <c r="A45" i="58" a="1"/>
  <c r="A45" i="58" s="1"/>
  <c r="B44" i="58" a="1"/>
  <c r="B44" i="58" s="1"/>
  <c r="A44" i="58" a="1"/>
  <c r="A44" i="58" s="1"/>
  <c r="B43" i="58" a="1"/>
  <c r="B43" i="58" s="1"/>
  <c r="A43" i="58" a="1"/>
  <c r="A43" i="58" s="1"/>
  <c r="B42" i="58" a="1"/>
  <c r="B42" i="58" s="1"/>
  <c r="A42" i="58" a="1"/>
  <c r="A42" i="58" s="1"/>
  <c r="B41" i="58" a="1"/>
  <c r="B41" i="58" s="1"/>
  <c r="A41" i="58" a="1"/>
  <c r="A41" i="58" s="1"/>
  <c r="B40" i="58" a="1"/>
  <c r="B40" i="58" s="1"/>
  <c r="A40" i="58" a="1"/>
  <c r="A40" i="58" s="1"/>
  <c r="B39" i="58" a="1"/>
  <c r="B39" i="58" s="1"/>
  <c r="A39" i="58" a="1"/>
  <c r="A39" i="58" s="1"/>
  <c r="B38" i="58" a="1"/>
  <c r="B38" i="58" s="1"/>
  <c r="A38" i="58" a="1"/>
  <c r="A38" i="58" s="1"/>
  <c r="B37" i="58" a="1"/>
  <c r="B37" i="58" s="1"/>
  <c r="A37" i="58" a="1"/>
  <c r="A37" i="58" s="1"/>
  <c r="B36" i="58" a="1"/>
  <c r="B36" i="58" s="1"/>
  <c r="A36" i="58" a="1"/>
  <c r="A36" i="58" s="1"/>
  <c r="B35" i="58" a="1"/>
  <c r="B35" i="58" s="1"/>
  <c r="A35" i="58" a="1"/>
  <c r="A35" i="58" s="1"/>
  <c r="B34" i="58" a="1"/>
  <c r="B34" i="58" s="1"/>
  <c r="A34" i="58" a="1"/>
  <c r="A34" i="58" s="1"/>
  <c r="B33" i="58" a="1"/>
  <c r="B33" i="58" s="1"/>
  <c r="A33" i="58" a="1"/>
  <c r="A33" i="58" s="1"/>
  <c r="B32" i="58" a="1"/>
  <c r="B32" i="58" s="1"/>
  <c r="A32" i="58" a="1"/>
  <c r="A32" i="58" s="1"/>
  <c r="B31" i="58" a="1"/>
  <c r="B31" i="58" s="1"/>
  <c r="A31" i="58" a="1"/>
  <c r="A31" i="58" s="1"/>
  <c r="B30" i="58" a="1"/>
  <c r="B30" i="58" s="1"/>
  <c r="A30" i="58" a="1"/>
  <c r="A30" i="58" s="1"/>
  <c r="B29" i="58" a="1"/>
  <c r="B29" i="58" s="1"/>
  <c r="A29" i="58" a="1"/>
  <c r="A29" i="58" s="1"/>
  <c r="B28" i="58" a="1"/>
  <c r="B28" i="58" s="1"/>
  <c r="A28" i="58" a="1"/>
  <c r="A28" i="58" s="1"/>
  <c r="B27" i="58" a="1"/>
  <c r="B27" i="58" s="1"/>
  <c r="A27" i="58" a="1"/>
  <c r="A27" i="58" s="1"/>
  <c r="B26" i="58" a="1"/>
  <c r="B26" i="58" s="1"/>
  <c r="A26" i="58" a="1"/>
  <c r="A26" i="58" s="1"/>
  <c r="B25" i="58" a="1"/>
  <c r="B25" i="58" s="1"/>
  <c r="A25" i="58" a="1"/>
  <c r="A25" i="58" s="1"/>
  <c r="B24" i="58" a="1"/>
  <c r="B24" i="58" s="1"/>
  <c r="A24" i="58" a="1"/>
  <c r="A24" i="58" s="1"/>
  <c r="B23" i="58" a="1"/>
  <c r="B23" i="58" s="1"/>
  <c r="A23" i="58" a="1"/>
  <c r="A23" i="58" s="1"/>
  <c r="B22" i="58" a="1"/>
  <c r="B22" i="58" s="1"/>
  <c r="A22" i="58" a="1"/>
  <c r="A22" i="58" s="1"/>
  <c r="B21" i="58" a="1"/>
  <c r="B21" i="58" s="1"/>
  <c r="A21" i="58" a="1"/>
  <c r="A21" i="58" s="1"/>
  <c r="B20" i="58" a="1"/>
  <c r="B20" i="58" s="1"/>
  <c r="A20" i="58" a="1"/>
  <c r="A20" i="58" s="1"/>
  <c r="B19" i="58" a="1"/>
  <c r="B19" i="58" s="1"/>
  <c r="A19" i="58" a="1"/>
  <c r="A19" i="58" s="1"/>
  <c r="B18" i="58" a="1"/>
  <c r="B18" i="58" s="1"/>
  <c r="A18" i="58" a="1"/>
  <c r="A18" i="58" s="1"/>
  <c r="B17" i="58" a="1"/>
  <c r="B17" i="58" s="1"/>
  <c r="A17" i="58" a="1"/>
  <c r="A17" i="58" s="1"/>
  <c r="B16" i="58" a="1"/>
  <c r="B16" i="58" s="1"/>
  <c r="A16" i="58" a="1"/>
  <c r="A16" i="58" s="1"/>
  <c r="B15" i="58" a="1"/>
  <c r="B15" i="58" s="1"/>
  <c r="A15" i="58" a="1"/>
  <c r="A15" i="58" s="1"/>
  <c r="B14" i="58" a="1"/>
  <c r="B14" i="58" s="1"/>
  <c r="A14" i="58" a="1"/>
  <c r="A14" i="58" s="1"/>
  <c r="B13" i="58" a="1"/>
  <c r="B13" i="58" s="1"/>
  <c r="A13" i="58" a="1"/>
  <c r="A13" i="58" s="1"/>
  <c r="B12" i="58" a="1"/>
  <c r="B12" i="58" s="1"/>
  <c r="A12" i="58" a="1"/>
  <c r="A12" i="58" s="1"/>
  <c r="B11" i="58" a="1"/>
  <c r="B11" i="58" s="1"/>
  <c r="A11" i="58" a="1"/>
  <c r="A11" i="58" s="1"/>
  <c r="B10" i="58" a="1"/>
  <c r="B10" i="58" s="1"/>
  <c r="A10" i="58" a="1"/>
  <c r="A10" i="58" s="1"/>
  <c r="B9" i="58" a="1"/>
  <c r="B9" i="58" s="1"/>
  <c r="A9" i="58" a="1"/>
  <c r="A9" i="58" s="1"/>
  <c r="B8" i="58" a="1"/>
  <c r="B8" i="58" s="1"/>
  <c r="A8" i="58" a="1"/>
  <c r="A8" i="58" s="1"/>
  <c r="B7" i="58" a="1"/>
  <c r="B7" i="58" s="1"/>
  <c r="A7" i="58" a="1"/>
  <c r="A7" i="58" s="1"/>
  <c r="B50" i="56" a="1"/>
  <c r="B50" i="56" s="1"/>
  <c r="A50" i="56" a="1"/>
  <c r="A50" i="56" s="1"/>
  <c r="B49" i="56" a="1"/>
  <c r="B49" i="56" s="1"/>
  <c r="A49" i="56" a="1"/>
  <c r="A49" i="56" s="1"/>
  <c r="B48" i="56" a="1"/>
  <c r="B48" i="56" s="1"/>
  <c r="A48" i="56" a="1"/>
  <c r="A48" i="56" s="1"/>
  <c r="B47" i="56" a="1"/>
  <c r="B47" i="56" s="1"/>
  <c r="A47" i="56" a="1"/>
  <c r="A47" i="56" s="1"/>
  <c r="B46" i="56" a="1"/>
  <c r="B46" i="56" s="1"/>
  <c r="A46" i="56" a="1"/>
  <c r="A46" i="56" s="1"/>
  <c r="B45" i="56" a="1"/>
  <c r="B45" i="56" s="1"/>
  <c r="A45" i="56" a="1"/>
  <c r="A45" i="56" s="1"/>
  <c r="B44" i="56" a="1"/>
  <c r="B44" i="56" s="1"/>
  <c r="A44" i="56" a="1"/>
  <c r="A44" i="56" s="1"/>
  <c r="B43" i="56" a="1"/>
  <c r="B43" i="56" s="1"/>
  <c r="A43" i="56" a="1"/>
  <c r="A43" i="56" s="1"/>
  <c r="B42" i="56" a="1"/>
  <c r="B42" i="56" s="1"/>
  <c r="A42" i="56" a="1"/>
  <c r="A42" i="56" s="1"/>
  <c r="B41" i="56" a="1"/>
  <c r="B41" i="56" s="1"/>
  <c r="A41" i="56" a="1"/>
  <c r="A41" i="56" s="1"/>
  <c r="B40" i="56" a="1"/>
  <c r="B40" i="56" s="1"/>
  <c r="A40" i="56" a="1"/>
  <c r="A40" i="56" s="1"/>
  <c r="B39" i="56" a="1"/>
  <c r="B39" i="56" s="1"/>
  <c r="A39" i="56" a="1"/>
  <c r="A39" i="56" s="1"/>
  <c r="B38" i="56" a="1"/>
  <c r="B38" i="56" s="1"/>
  <c r="A38" i="56" a="1"/>
  <c r="A38" i="56" s="1"/>
  <c r="B37" i="56" a="1"/>
  <c r="B37" i="56" s="1"/>
  <c r="A37" i="56" a="1"/>
  <c r="A37" i="56" s="1"/>
  <c r="B36" i="56" a="1"/>
  <c r="B36" i="56" s="1"/>
  <c r="A36" i="56" a="1"/>
  <c r="A36" i="56" s="1"/>
  <c r="B35" i="56" a="1"/>
  <c r="B35" i="56" s="1"/>
  <c r="A35" i="56" a="1"/>
  <c r="A35" i="56" s="1"/>
  <c r="B34" i="56" a="1"/>
  <c r="B34" i="56" s="1"/>
  <c r="A34" i="56" a="1"/>
  <c r="A34" i="56" s="1"/>
  <c r="B33" i="56" a="1"/>
  <c r="B33" i="56" s="1"/>
  <c r="A33" i="56" a="1"/>
  <c r="A33" i="56" s="1"/>
  <c r="B32" i="56" a="1"/>
  <c r="B32" i="56" s="1"/>
  <c r="A32" i="56" a="1"/>
  <c r="A32" i="56" s="1"/>
  <c r="B31" i="56" a="1"/>
  <c r="B31" i="56" s="1"/>
  <c r="A31" i="56" a="1"/>
  <c r="A31" i="56" s="1"/>
  <c r="B30" i="56" a="1"/>
  <c r="B30" i="56" s="1"/>
  <c r="A30" i="56" a="1"/>
  <c r="A30" i="56" s="1"/>
  <c r="B29" i="56" a="1"/>
  <c r="B29" i="56" s="1"/>
  <c r="A29" i="56" a="1"/>
  <c r="A29" i="56" s="1"/>
  <c r="B28" i="56" a="1"/>
  <c r="B28" i="56" s="1"/>
  <c r="A28" i="56" a="1"/>
  <c r="A28" i="56" s="1"/>
  <c r="B27" i="56" a="1"/>
  <c r="B27" i="56" s="1"/>
  <c r="A27" i="56" a="1"/>
  <c r="A27" i="56" s="1"/>
  <c r="B26" i="56" a="1"/>
  <c r="B26" i="56" s="1"/>
  <c r="A26" i="56" a="1"/>
  <c r="A26" i="56" s="1"/>
  <c r="B25" i="56" a="1"/>
  <c r="B25" i="56" s="1"/>
  <c r="A25" i="56" a="1"/>
  <c r="A25" i="56" s="1"/>
  <c r="B24" i="56" a="1"/>
  <c r="B24" i="56" s="1"/>
  <c r="A24" i="56" a="1"/>
  <c r="A24" i="56" s="1"/>
  <c r="B23" i="56" a="1"/>
  <c r="B23" i="56" s="1"/>
  <c r="A23" i="56" a="1"/>
  <c r="A23" i="56" s="1"/>
  <c r="B22" i="56" a="1"/>
  <c r="B22" i="56" s="1"/>
  <c r="A22" i="56" a="1"/>
  <c r="A22" i="56" s="1"/>
  <c r="B21" i="56" a="1"/>
  <c r="B21" i="56" s="1"/>
  <c r="A21" i="56" a="1"/>
  <c r="A21" i="56" s="1"/>
  <c r="B20" i="56" a="1"/>
  <c r="B20" i="56" s="1"/>
  <c r="A20" i="56" a="1"/>
  <c r="A20" i="56" s="1"/>
  <c r="B19" i="56" a="1"/>
  <c r="B19" i="56" s="1"/>
  <c r="A19" i="56" a="1"/>
  <c r="A19" i="56" s="1"/>
  <c r="B18" i="56" a="1"/>
  <c r="B18" i="56" s="1"/>
  <c r="A18" i="56" a="1"/>
  <c r="A18" i="56" s="1"/>
  <c r="B17" i="56" a="1"/>
  <c r="B17" i="56" s="1"/>
  <c r="A17" i="56" a="1"/>
  <c r="A17" i="56" s="1"/>
  <c r="B16" i="56" a="1"/>
  <c r="B16" i="56" s="1"/>
  <c r="A16" i="56" a="1"/>
  <c r="A16" i="56" s="1"/>
  <c r="B15" i="56" a="1"/>
  <c r="B15" i="56" s="1"/>
  <c r="A15" i="56" a="1"/>
  <c r="A15" i="56" s="1"/>
  <c r="B14" i="56" a="1"/>
  <c r="B14" i="56" s="1"/>
  <c r="A14" i="56" a="1"/>
  <c r="A14" i="56" s="1"/>
  <c r="B13" i="56" a="1"/>
  <c r="B13" i="56" s="1"/>
  <c r="A13" i="56" a="1"/>
  <c r="A13" i="56" s="1"/>
  <c r="B12" i="56" a="1"/>
  <c r="B12" i="56" s="1"/>
  <c r="A12" i="56" a="1"/>
  <c r="A12" i="56" s="1"/>
  <c r="B11" i="56" a="1"/>
  <c r="B11" i="56" s="1"/>
  <c r="A11" i="56" a="1"/>
  <c r="A11" i="56" s="1"/>
  <c r="B10" i="56" a="1"/>
  <c r="B10" i="56" s="1"/>
  <c r="A10" i="56" a="1"/>
  <c r="A10" i="56" s="1"/>
  <c r="B9" i="56" a="1"/>
  <c r="B9" i="56" s="1"/>
  <c r="A9" i="56" a="1"/>
  <c r="A9" i="56" s="1"/>
  <c r="B8" i="56" a="1"/>
  <c r="B8" i="56" s="1"/>
  <c r="A8" i="56" a="1"/>
  <c r="A8" i="56" s="1"/>
  <c r="B7" i="56" a="1"/>
  <c r="B7" i="56" s="1"/>
  <c r="A7" i="56" a="1"/>
  <c r="A7" i="56" s="1"/>
  <c r="B50" i="38" a="1"/>
  <c r="B50" i="38" s="1"/>
  <c r="A50" i="38" a="1"/>
  <c r="A50" i="38" s="1"/>
  <c r="B49" i="38" a="1"/>
  <c r="B49" i="38" s="1"/>
  <c r="A49" i="38" a="1"/>
  <c r="A49" i="38" s="1"/>
  <c r="B48" i="38" a="1"/>
  <c r="B48" i="38" s="1"/>
  <c r="A48" i="38" a="1"/>
  <c r="A48" i="38" s="1"/>
  <c r="B47" i="38" a="1"/>
  <c r="B47" i="38" s="1"/>
  <c r="A47" i="38" a="1"/>
  <c r="A47" i="38" s="1"/>
  <c r="B46" i="38" a="1"/>
  <c r="B46" i="38" s="1"/>
  <c r="A46" i="38" a="1"/>
  <c r="A46" i="38" s="1"/>
  <c r="B45" i="38" a="1"/>
  <c r="B45" i="38" s="1"/>
  <c r="A45" i="38" a="1"/>
  <c r="A45" i="38" s="1"/>
  <c r="B44" i="38" a="1"/>
  <c r="B44" i="38" s="1"/>
  <c r="A44" i="38" a="1"/>
  <c r="A44" i="38" s="1"/>
  <c r="B43" i="38" a="1"/>
  <c r="B43" i="38" s="1"/>
  <c r="A43" i="38" a="1"/>
  <c r="A43" i="38" s="1"/>
  <c r="B42" i="38" a="1"/>
  <c r="B42" i="38" s="1"/>
  <c r="A42" i="38" a="1"/>
  <c r="A42" i="38" s="1"/>
  <c r="B41" i="38" a="1"/>
  <c r="B41" i="38" s="1"/>
  <c r="A41" i="38" a="1"/>
  <c r="A41" i="38" s="1"/>
  <c r="B40" i="38" a="1"/>
  <c r="B40" i="38" s="1"/>
  <c r="A40" i="38" a="1"/>
  <c r="A40" i="38" s="1"/>
  <c r="B39" i="38" a="1"/>
  <c r="B39" i="38" s="1"/>
  <c r="A39" i="38" a="1"/>
  <c r="A39" i="38" s="1"/>
  <c r="B38" i="38" a="1"/>
  <c r="B38" i="38" s="1"/>
  <c r="A38" i="38" a="1"/>
  <c r="A38" i="38" s="1"/>
  <c r="B37" i="38" a="1"/>
  <c r="B37" i="38" s="1"/>
  <c r="A37" i="38" a="1"/>
  <c r="A37" i="38" s="1"/>
  <c r="B36" i="38" a="1"/>
  <c r="B36" i="38" s="1"/>
  <c r="A36" i="38" a="1"/>
  <c r="A36" i="38" s="1"/>
  <c r="B35" i="38" a="1"/>
  <c r="B35" i="38" s="1"/>
  <c r="A35" i="38" a="1"/>
  <c r="A35" i="38" s="1"/>
  <c r="B34" i="38" a="1"/>
  <c r="B34" i="38" s="1"/>
  <c r="A34" i="38" a="1"/>
  <c r="A34" i="38" s="1"/>
  <c r="B33" i="38" a="1"/>
  <c r="B33" i="38" s="1"/>
  <c r="A33" i="38" a="1"/>
  <c r="A33" i="38" s="1"/>
  <c r="B32" i="38" a="1"/>
  <c r="B32" i="38" s="1"/>
  <c r="A32" i="38" a="1"/>
  <c r="A32" i="38" s="1"/>
  <c r="B31" i="38" a="1"/>
  <c r="B31" i="38" s="1"/>
  <c r="A31" i="38" a="1"/>
  <c r="A31" i="38" s="1"/>
  <c r="B30" i="38" a="1"/>
  <c r="B30" i="38" s="1"/>
  <c r="A30" i="38" a="1"/>
  <c r="A30" i="38" s="1"/>
  <c r="B29" i="38" a="1"/>
  <c r="B29" i="38" s="1"/>
  <c r="A29" i="38" a="1"/>
  <c r="A29" i="38" s="1"/>
  <c r="B28" i="38" a="1"/>
  <c r="B28" i="38" s="1"/>
  <c r="A28" i="38" a="1"/>
  <c r="A28" i="38" s="1"/>
  <c r="B27" i="38" a="1"/>
  <c r="B27" i="38" s="1"/>
  <c r="A27" i="38" a="1"/>
  <c r="A27" i="38" s="1"/>
  <c r="B26" i="38" a="1"/>
  <c r="B26" i="38" s="1"/>
  <c r="A26" i="38" a="1"/>
  <c r="A26" i="38" s="1"/>
  <c r="B25" i="38" a="1"/>
  <c r="B25" i="38" s="1"/>
  <c r="A25" i="38" a="1"/>
  <c r="A25" i="38" s="1"/>
  <c r="B24" i="38" a="1"/>
  <c r="B24" i="38" s="1"/>
  <c r="A24" i="38" a="1"/>
  <c r="A24" i="38" s="1"/>
  <c r="B23" i="38" a="1"/>
  <c r="B23" i="38" s="1"/>
  <c r="A23" i="38" a="1"/>
  <c r="A23" i="38" s="1"/>
  <c r="B22" i="38" a="1"/>
  <c r="B22" i="38" s="1"/>
  <c r="A22" i="38" a="1"/>
  <c r="A22" i="38" s="1"/>
  <c r="B21" i="38" a="1"/>
  <c r="B21" i="38" s="1"/>
  <c r="A21" i="38" a="1"/>
  <c r="A21" i="38" s="1"/>
  <c r="B20" i="38" a="1"/>
  <c r="B20" i="38" s="1"/>
  <c r="A20" i="38" a="1"/>
  <c r="A20" i="38" s="1"/>
  <c r="B19" i="38" a="1"/>
  <c r="B19" i="38" s="1"/>
  <c r="A19" i="38" a="1"/>
  <c r="A19" i="38" s="1"/>
  <c r="B18" i="38" a="1"/>
  <c r="B18" i="38" s="1"/>
  <c r="A18" i="38" a="1"/>
  <c r="A18" i="38" s="1"/>
  <c r="B17" i="38" a="1"/>
  <c r="B17" i="38" s="1"/>
  <c r="A17" i="38" a="1"/>
  <c r="A17" i="38" s="1"/>
  <c r="B16" i="38" a="1"/>
  <c r="B16" i="38" s="1"/>
  <c r="A16" i="38" a="1"/>
  <c r="A16" i="38" s="1"/>
  <c r="B15" i="38" a="1"/>
  <c r="B15" i="38" s="1"/>
  <c r="A15" i="38" a="1"/>
  <c r="A15" i="38" s="1"/>
  <c r="B14" i="38" a="1"/>
  <c r="B14" i="38" s="1"/>
  <c r="A14" i="38" a="1"/>
  <c r="A14" i="38" s="1"/>
  <c r="B13" i="38" a="1"/>
  <c r="B13" i="38" s="1"/>
  <c r="A13" i="38" a="1"/>
  <c r="A13" i="38" s="1"/>
  <c r="B12" i="38" a="1"/>
  <c r="B12" i="38" s="1"/>
  <c r="A12" i="38" a="1"/>
  <c r="A12" i="38" s="1"/>
  <c r="B11" i="38" a="1"/>
  <c r="B11" i="38" s="1"/>
  <c r="A11" i="38" a="1"/>
  <c r="A11" i="38" s="1"/>
  <c r="B10" i="38" a="1"/>
  <c r="B10" i="38" s="1"/>
  <c r="A10" i="38" a="1"/>
  <c r="A10" i="38" s="1"/>
  <c r="B9" i="38" a="1"/>
  <c r="B9" i="38" s="1"/>
  <c r="A9" i="38" a="1"/>
  <c r="A9" i="38" s="1"/>
  <c r="B8" i="38" a="1"/>
  <c r="B8" i="38" s="1"/>
  <c r="A8" i="38" a="1"/>
  <c r="A8" i="38" s="1"/>
  <c r="B7" i="38" a="1"/>
  <c r="B7" i="38" s="1"/>
  <c r="A7" i="38" a="1"/>
  <c r="A7" i="38" s="1"/>
  <c r="B50" i="36" a="1"/>
  <c r="B50" i="36" s="1"/>
  <c r="A50" i="36" a="1"/>
  <c r="A50" i="36" s="1"/>
  <c r="B49" i="36" a="1"/>
  <c r="B49" i="36" s="1"/>
  <c r="A49" i="36" a="1"/>
  <c r="A49" i="36" s="1"/>
  <c r="B48" i="36" a="1"/>
  <c r="B48" i="36" s="1"/>
  <c r="A48" i="36" a="1"/>
  <c r="A48" i="36" s="1"/>
  <c r="B47" i="36" a="1"/>
  <c r="B47" i="36" s="1"/>
  <c r="A47" i="36" a="1"/>
  <c r="A47" i="36" s="1"/>
  <c r="B46" i="36" a="1"/>
  <c r="B46" i="36" s="1"/>
  <c r="A46" i="36" a="1"/>
  <c r="A46" i="36" s="1"/>
  <c r="B45" i="36" a="1"/>
  <c r="B45" i="36" s="1"/>
  <c r="A45" i="36" a="1"/>
  <c r="A45" i="36" s="1"/>
  <c r="B44" i="36" a="1"/>
  <c r="B44" i="36" s="1"/>
  <c r="A44" i="36" a="1"/>
  <c r="A44" i="36" s="1"/>
  <c r="B43" i="36" a="1"/>
  <c r="B43" i="36" s="1"/>
  <c r="A43" i="36" a="1"/>
  <c r="A43" i="36" s="1"/>
  <c r="B42" i="36" a="1"/>
  <c r="B42" i="36" s="1"/>
  <c r="A42" i="36" a="1"/>
  <c r="A42" i="36" s="1"/>
  <c r="B41" i="36" a="1"/>
  <c r="B41" i="36" s="1"/>
  <c r="A41" i="36" a="1"/>
  <c r="A41" i="36" s="1"/>
  <c r="B40" i="36" a="1"/>
  <c r="B40" i="36" s="1"/>
  <c r="A40" i="36" a="1"/>
  <c r="A40" i="36" s="1"/>
  <c r="B39" i="36" a="1"/>
  <c r="B39" i="36" s="1"/>
  <c r="A39" i="36" a="1"/>
  <c r="A39" i="36" s="1"/>
  <c r="B38" i="36" a="1"/>
  <c r="B38" i="36" s="1"/>
  <c r="A38" i="36" a="1"/>
  <c r="A38" i="36" s="1"/>
  <c r="B37" i="36" a="1"/>
  <c r="B37" i="36" s="1"/>
  <c r="A37" i="36" a="1"/>
  <c r="A37" i="36" s="1"/>
  <c r="B36" i="36" a="1"/>
  <c r="B36" i="36" s="1"/>
  <c r="A36" i="36" a="1"/>
  <c r="A36" i="36" s="1"/>
  <c r="B35" i="36" a="1"/>
  <c r="B35" i="36" s="1"/>
  <c r="A35" i="36" a="1"/>
  <c r="A35" i="36" s="1"/>
  <c r="B34" i="36" a="1"/>
  <c r="B34" i="36" s="1"/>
  <c r="A34" i="36" a="1"/>
  <c r="A34" i="36" s="1"/>
  <c r="B33" i="36" a="1"/>
  <c r="B33" i="36" s="1"/>
  <c r="A33" i="36" a="1"/>
  <c r="A33" i="36" s="1"/>
  <c r="B32" i="36" a="1"/>
  <c r="B32" i="36" s="1"/>
  <c r="A32" i="36" a="1"/>
  <c r="A32" i="36" s="1"/>
  <c r="B31" i="36" a="1"/>
  <c r="B31" i="36" s="1"/>
  <c r="A31" i="36" a="1"/>
  <c r="A31" i="36" s="1"/>
  <c r="B30" i="36" a="1"/>
  <c r="B30" i="36" s="1"/>
  <c r="A30" i="36" a="1"/>
  <c r="A30" i="36" s="1"/>
  <c r="B29" i="36" a="1"/>
  <c r="B29" i="36" s="1"/>
  <c r="A29" i="36" a="1"/>
  <c r="A29" i="36" s="1"/>
  <c r="B28" i="36" a="1"/>
  <c r="B28" i="36" s="1"/>
  <c r="A28" i="36" a="1"/>
  <c r="A28" i="36" s="1"/>
  <c r="B27" i="36" a="1"/>
  <c r="B27" i="36" s="1"/>
  <c r="A27" i="36" a="1"/>
  <c r="A27" i="36" s="1"/>
  <c r="B26" i="36" a="1"/>
  <c r="B26" i="36" s="1"/>
  <c r="A26" i="36" a="1"/>
  <c r="A26" i="36" s="1"/>
  <c r="B25" i="36" a="1"/>
  <c r="B25" i="36" s="1"/>
  <c r="A25" i="36" a="1"/>
  <c r="A25" i="36" s="1"/>
  <c r="B24" i="36" a="1"/>
  <c r="B24" i="36" s="1"/>
  <c r="A24" i="36" a="1"/>
  <c r="A24" i="36" s="1"/>
  <c r="B23" i="36" a="1"/>
  <c r="B23" i="36" s="1"/>
  <c r="A23" i="36" a="1"/>
  <c r="A23" i="36" s="1"/>
  <c r="B22" i="36" a="1"/>
  <c r="B22" i="36" s="1"/>
  <c r="A22" i="36" a="1"/>
  <c r="A22" i="36" s="1"/>
  <c r="B21" i="36" a="1"/>
  <c r="B21" i="36" s="1"/>
  <c r="A21" i="36" a="1"/>
  <c r="A21" i="36" s="1"/>
  <c r="B20" i="36" a="1"/>
  <c r="B20" i="36" s="1"/>
  <c r="A20" i="36" a="1"/>
  <c r="A20" i="36" s="1"/>
  <c r="B19" i="36" a="1"/>
  <c r="B19" i="36" s="1"/>
  <c r="A19" i="36" a="1"/>
  <c r="A19" i="36" s="1"/>
  <c r="B18" i="36" a="1"/>
  <c r="B18" i="36" s="1"/>
  <c r="A18" i="36" a="1"/>
  <c r="A18" i="36" s="1"/>
  <c r="B17" i="36" a="1"/>
  <c r="B17" i="36" s="1"/>
  <c r="A17" i="36" a="1"/>
  <c r="A17" i="36" s="1"/>
  <c r="B16" i="36" a="1"/>
  <c r="B16" i="36" s="1"/>
  <c r="A16" i="36" a="1"/>
  <c r="A16" i="36" s="1"/>
  <c r="B15" i="36" a="1"/>
  <c r="B15" i="36" s="1"/>
  <c r="A15" i="36" a="1"/>
  <c r="A15" i="36" s="1"/>
  <c r="B14" i="36" a="1"/>
  <c r="B14" i="36" s="1"/>
  <c r="A14" i="36" a="1"/>
  <c r="A14" i="36" s="1"/>
  <c r="B13" i="36" a="1"/>
  <c r="B13" i="36" s="1"/>
  <c r="A13" i="36" a="1"/>
  <c r="A13" i="36" s="1"/>
  <c r="B12" i="36" a="1"/>
  <c r="B12" i="36" s="1"/>
  <c r="A12" i="36" a="1"/>
  <c r="A12" i="36" s="1"/>
  <c r="B11" i="36" a="1"/>
  <c r="B11" i="36" s="1"/>
  <c r="A11" i="36" a="1"/>
  <c r="A11" i="36" s="1"/>
  <c r="B10" i="36" a="1"/>
  <c r="B10" i="36" s="1"/>
  <c r="A10" i="36" a="1"/>
  <c r="A10" i="36" s="1"/>
  <c r="B9" i="36" a="1"/>
  <c r="B9" i="36" s="1"/>
  <c r="A9" i="36" a="1"/>
  <c r="A9" i="36" s="1"/>
  <c r="B8" i="36" a="1"/>
  <c r="B8" i="36" s="1"/>
  <c r="A8" i="36" a="1"/>
  <c r="A8" i="36" s="1"/>
  <c r="B7" i="36" a="1"/>
  <c r="B7" i="36" s="1"/>
  <c r="A7" i="36" a="1"/>
  <c r="A7" i="36" s="1"/>
  <c r="B50" i="35" a="1"/>
  <c r="B50" i="35" s="1"/>
  <c r="A50" i="35" a="1"/>
  <c r="A50" i="35" s="1"/>
  <c r="B49" i="35" a="1"/>
  <c r="B49" i="35" s="1"/>
  <c r="A49" i="35" a="1"/>
  <c r="A49" i="35" s="1"/>
  <c r="B48" i="35" a="1"/>
  <c r="B48" i="35" s="1"/>
  <c r="A48" i="35" a="1"/>
  <c r="A48" i="35" s="1"/>
  <c r="B47" i="35" a="1"/>
  <c r="B47" i="35" s="1"/>
  <c r="A47" i="35" a="1"/>
  <c r="A47" i="35" s="1"/>
  <c r="B46" i="35" a="1"/>
  <c r="B46" i="35" s="1"/>
  <c r="A46" i="35" a="1"/>
  <c r="A46" i="35" s="1"/>
  <c r="B45" i="35" a="1"/>
  <c r="B45" i="35" s="1"/>
  <c r="A45" i="35" a="1"/>
  <c r="A45" i="35" s="1"/>
  <c r="B44" i="35" a="1"/>
  <c r="B44" i="35" s="1"/>
  <c r="A44" i="35" a="1"/>
  <c r="A44" i="35" s="1"/>
  <c r="B43" i="35" a="1"/>
  <c r="B43" i="35" s="1"/>
  <c r="A43" i="35" a="1"/>
  <c r="A43" i="35" s="1"/>
  <c r="B42" i="35" a="1"/>
  <c r="B42" i="35" s="1"/>
  <c r="A42" i="35" a="1"/>
  <c r="A42" i="35" s="1"/>
  <c r="B41" i="35" a="1"/>
  <c r="B41" i="35" s="1"/>
  <c r="A41" i="35" a="1"/>
  <c r="A41" i="35" s="1"/>
  <c r="B40" i="35" a="1"/>
  <c r="B40" i="35" s="1"/>
  <c r="A40" i="35" a="1"/>
  <c r="A40" i="35" s="1"/>
  <c r="B39" i="35" a="1"/>
  <c r="B39" i="35" s="1"/>
  <c r="A39" i="35" a="1"/>
  <c r="A39" i="35" s="1"/>
  <c r="B38" i="35" a="1"/>
  <c r="B38" i="35" s="1"/>
  <c r="A38" i="35" a="1"/>
  <c r="A38" i="35" s="1"/>
  <c r="B37" i="35" a="1"/>
  <c r="B37" i="35" s="1"/>
  <c r="A37" i="35" a="1"/>
  <c r="A37" i="35" s="1"/>
  <c r="B36" i="35" a="1"/>
  <c r="B36" i="35" s="1"/>
  <c r="A36" i="35" a="1"/>
  <c r="A36" i="35" s="1"/>
  <c r="B35" i="35" a="1"/>
  <c r="B35" i="35" s="1"/>
  <c r="A35" i="35" a="1"/>
  <c r="A35" i="35" s="1"/>
  <c r="B34" i="35" a="1"/>
  <c r="B34" i="35" s="1"/>
  <c r="A34" i="35" a="1"/>
  <c r="A34" i="35" s="1"/>
  <c r="B33" i="35" a="1"/>
  <c r="B33" i="35" s="1"/>
  <c r="A33" i="35" a="1"/>
  <c r="A33" i="35" s="1"/>
  <c r="B32" i="35" a="1"/>
  <c r="B32" i="35" s="1"/>
  <c r="A32" i="35" a="1"/>
  <c r="A32" i="35" s="1"/>
  <c r="B31" i="35" a="1"/>
  <c r="B31" i="35" s="1"/>
  <c r="A31" i="35" a="1"/>
  <c r="A31" i="35" s="1"/>
  <c r="B30" i="35" a="1"/>
  <c r="B30" i="35" s="1"/>
  <c r="A30" i="35" a="1"/>
  <c r="A30" i="35" s="1"/>
  <c r="B29" i="35" a="1"/>
  <c r="B29" i="35" s="1"/>
  <c r="A29" i="35" a="1"/>
  <c r="A29" i="35" s="1"/>
  <c r="B28" i="35" a="1"/>
  <c r="B28" i="35" s="1"/>
  <c r="A28" i="35" a="1"/>
  <c r="A28" i="35" s="1"/>
  <c r="B27" i="35" a="1"/>
  <c r="B27" i="35" s="1"/>
  <c r="A27" i="35" a="1"/>
  <c r="A27" i="35" s="1"/>
  <c r="B26" i="35" a="1"/>
  <c r="B26" i="35" s="1"/>
  <c r="A26" i="35" a="1"/>
  <c r="A26" i="35" s="1"/>
  <c r="B25" i="35" a="1"/>
  <c r="B25" i="35" s="1"/>
  <c r="A25" i="35" a="1"/>
  <c r="A25" i="35" s="1"/>
  <c r="B24" i="35" a="1"/>
  <c r="B24" i="35" s="1"/>
  <c r="A24" i="35" a="1"/>
  <c r="A24" i="35" s="1"/>
  <c r="B23" i="35" a="1"/>
  <c r="B23" i="35" s="1"/>
  <c r="A23" i="35" a="1"/>
  <c r="A23" i="35" s="1"/>
  <c r="B22" i="35" a="1"/>
  <c r="B22" i="35" s="1"/>
  <c r="A22" i="35" a="1"/>
  <c r="A22" i="35" s="1"/>
  <c r="B21" i="35" a="1"/>
  <c r="B21" i="35" s="1"/>
  <c r="A21" i="35" a="1"/>
  <c r="A21" i="35" s="1"/>
  <c r="B20" i="35" a="1"/>
  <c r="B20" i="35" s="1"/>
  <c r="A20" i="35" a="1"/>
  <c r="A20" i="35" s="1"/>
  <c r="B19" i="35" a="1"/>
  <c r="B19" i="35" s="1"/>
  <c r="A19" i="35" a="1"/>
  <c r="A19" i="35" s="1"/>
  <c r="B18" i="35" a="1"/>
  <c r="B18" i="35" s="1"/>
  <c r="A18" i="35" a="1"/>
  <c r="A18" i="35" s="1"/>
  <c r="B17" i="35" a="1"/>
  <c r="B17" i="35" s="1"/>
  <c r="A17" i="35" a="1"/>
  <c r="A17" i="35" s="1"/>
  <c r="B16" i="35" a="1"/>
  <c r="B16" i="35" s="1"/>
  <c r="A16" i="35" a="1"/>
  <c r="A16" i="35" s="1"/>
  <c r="B15" i="35" a="1"/>
  <c r="B15" i="35" s="1"/>
  <c r="A15" i="35" a="1"/>
  <c r="A15" i="35" s="1"/>
  <c r="B14" i="35" a="1"/>
  <c r="B14" i="35" s="1"/>
  <c r="A14" i="35" a="1"/>
  <c r="A14" i="35" s="1"/>
  <c r="B13" i="35" a="1"/>
  <c r="B13" i="35" s="1"/>
  <c r="A13" i="35" a="1"/>
  <c r="A13" i="35" s="1"/>
  <c r="B12" i="35" a="1"/>
  <c r="B12" i="35" s="1"/>
  <c r="A12" i="35" a="1"/>
  <c r="A12" i="35" s="1"/>
  <c r="B11" i="35" a="1"/>
  <c r="B11" i="35" s="1"/>
  <c r="A11" i="35" a="1"/>
  <c r="A11" i="35" s="1"/>
  <c r="B10" i="35" a="1"/>
  <c r="B10" i="35" s="1"/>
  <c r="A10" i="35" a="1"/>
  <c r="A10" i="35" s="1"/>
  <c r="B9" i="35" a="1"/>
  <c r="B9" i="35" s="1"/>
  <c r="A9" i="35" a="1"/>
  <c r="A9" i="35" s="1"/>
  <c r="B8" i="35" a="1"/>
  <c r="B8" i="35" s="1"/>
  <c r="A8" i="35" a="1"/>
  <c r="A8" i="35" s="1"/>
  <c r="B7" i="35" a="1"/>
  <c r="B7" i="35" s="1"/>
  <c r="A7" i="35" a="1"/>
  <c r="A7" i="35" s="1"/>
  <c r="A12" i="24" a="1"/>
  <c r="A12" i="24" s="1"/>
  <c r="B12" i="24" a="1"/>
  <c r="B12" i="24" s="1"/>
  <c r="A13" i="24" a="1"/>
  <c r="A13" i="24" s="1"/>
  <c r="B13" i="24" a="1"/>
  <c r="B13" i="24" s="1"/>
  <c r="A14" i="24" a="1"/>
  <c r="A14" i="24" s="1"/>
  <c r="B14" i="24" a="1"/>
  <c r="B14" i="24" s="1"/>
  <c r="A15" i="24" a="1"/>
  <c r="A15" i="24" s="1"/>
  <c r="B15" i="24" a="1"/>
  <c r="B15" i="24" s="1"/>
  <c r="A16" i="24" a="1"/>
  <c r="A16" i="24" s="1"/>
  <c r="B16" i="24" a="1"/>
  <c r="B16" i="24" s="1"/>
  <c r="A17" i="24" a="1"/>
  <c r="A17" i="24" s="1"/>
  <c r="B17" i="24" a="1"/>
  <c r="B17" i="24" s="1"/>
  <c r="A18" i="24" a="1"/>
  <c r="A18" i="24" s="1"/>
  <c r="B18" i="24" a="1"/>
  <c r="B18" i="24" s="1"/>
  <c r="A19" i="24" a="1"/>
  <c r="A19" i="24" s="1"/>
  <c r="B19" i="24" a="1"/>
  <c r="B19" i="24" s="1"/>
  <c r="A20" i="24" a="1"/>
  <c r="A20" i="24" s="1"/>
  <c r="B20" i="24" a="1"/>
  <c r="B20" i="24" s="1"/>
  <c r="A21" i="24" a="1"/>
  <c r="A21" i="24" s="1"/>
  <c r="B21" i="24" a="1"/>
  <c r="B21" i="24" s="1"/>
  <c r="A22" i="24" a="1"/>
  <c r="A22" i="24" s="1"/>
  <c r="B22" i="24" a="1"/>
  <c r="B22" i="24" s="1"/>
  <c r="A23" i="24" a="1"/>
  <c r="A23" i="24" s="1"/>
  <c r="B23" i="24" a="1"/>
  <c r="B23" i="24" s="1"/>
  <c r="A24" i="24" a="1"/>
  <c r="A24" i="24" s="1"/>
  <c r="B24" i="24" a="1"/>
  <c r="B24" i="24" s="1"/>
  <c r="A25" i="24" a="1"/>
  <c r="A25" i="24" s="1"/>
  <c r="B25" i="24" a="1"/>
  <c r="B25" i="24" s="1"/>
  <c r="A26" i="24" a="1"/>
  <c r="A26" i="24" s="1"/>
  <c r="B26" i="24" a="1"/>
  <c r="B26" i="24" s="1"/>
  <c r="A27" i="24" a="1"/>
  <c r="A27" i="24" s="1"/>
  <c r="B27" i="24" a="1"/>
  <c r="B27" i="24" s="1"/>
  <c r="A28" i="24" a="1"/>
  <c r="A28" i="24" s="1"/>
  <c r="B28" i="24" a="1"/>
  <c r="B28" i="24" s="1"/>
  <c r="A29" i="24" a="1"/>
  <c r="A29" i="24" s="1"/>
  <c r="B29" i="24" a="1"/>
  <c r="B29" i="24" s="1"/>
  <c r="A30" i="24" a="1"/>
  <c r="A30" i="24" s="1"/>
  <c r="B30" i="24" a="1"/>
  <c r="B30" i="24" s="1"/>
  <c r="A31" i="24" a="1"/>
  <c r="A31" i="24" s="1"/>
  <c r="B31" i="24" a="1"/>
  <c r="B31" i="24" s="1"/>
  <c r="A32" i="24" a="1"/>
  <c r="A32" i="24" s="1"/>
  <c r="B32" i="24" a="1"/>
  <c r="B32" i="24" s="1"/>
  <c r="A33" i="24" a="1"/>
  <c r="A33" i="24" s="1"/>
  <c r="B33" i="24" a="1"/>
  <c r="B33" i="24" s="1"/>
  <c r="A34" i="24" a="1"/>
  <c r="A34" i="24" s="1"/>
  <c r="B34" i="24" a="1"/>
  <c r="B34" i="24" s="1"/>
  <c r="A35" i="24" a="1"/>
  <c r="A35" i="24" s="1"/>
  <c r="B35" i="24" a="1"/>
  <c r="B35" i="24" s="1"/>
  <c r="A36" i="24" a="1"/>
  <c r="A36" i="24" s="1"/>
  <c r="B36" i="24" a="1"/>
  <c r="B36" i="24" s="1"/>
  <c r="A37" i="24" a="1"/>
  <c r="A37" i="24" s="1"/>
  <c r="B37" i="24" a="1"/>
  <c r="B37" i="24" s="1"/>
  <c r="A38" i="24" a="1"/>
  <c r="A38" i="24" s="1"/>
  <c r="B38" i="24" a="1"/>
  <c r="B38" i="24" s="1"/>
  <c r="A39" i="24" a="1"/>
  <c r="A39" i="24" s="1"/>
  <c r="B39" i="24" a="1"/>
  <c r="B39" i="24" s="1"/>
  <c r="A40" i="24" a="1"/>
  <c r="A40" i="24" s="1"/>
  <c r="B40" i="24" a="1"/>
  <c r="B40" i="24" s="1"/>
  <c r="A41" i="24" a="1"/>
  <c r="A41" i="24" s="1"/>
  <c r="B41" i="24" a="1"/>
  <c r="B41" i="24" s="1"/>
  <c r="A42" i="24" a="1"/>
  <c r="A42" i="24" s="1"/>
  <c r="B42" i="24" a="1"/>
  <c r="B42" i="24" s="1"/>
  <c r="A43" i="24" a="1"/>
  <c r="A43" i="24" s="1"/>
  <c r="B43" i="24" a="1"/>
  <c r="B43" i="24" s="1"/>
  <c r="A44" i="24" a="1"/>
  <c r="A44" i="24" s="1"/>
  <c r="B44" i="24" a="1"/>
  <c r="B44" i="24" s="1"/>
  <c r="A45" i="24" a="1"/>
  <c r="A45" i="24" s="1"/>
  <c r="B45" i="24" a="1"/>
  <c r="B45" i="24" s="1"/>
  <c r="A46" i="24" a="1"/>
  <c r="A46" i="24" s="1"/>
  <c r="B46" i="24" a="1"/>
  <c r="B46" i="24" s="1"/>
  <c r="A47" i="24" a="1"/>
  <c r="A47" i="24" s="1"/>
  <c r="B47" i="24" a="1"/>
  <c r="B47" i="24" s="1"/>
  <c r="A48" i="24" a="1"/>
  <c r="A48" i="24" s="1"/>
  <c r="B48" i="24" a="1"/>
  <c r="B48" i="24" s="1"/>
  <c r="A49" i="24" a="1"/>
  <c r="A49" i="24" s="1"/>
  <c r="B49" i="24" a="1"/>
  <c r="B49" i="24" s="1"/>
  <c r="A50" i="24" a="1"/>
  <c r="A50" i="24" s="1"/>
  <c r="B50" i="24" a="1"/>
  <c r="B50" i="24" s="1"/>
  <c r="H5" i="40" l="1"/>
  <c r="H5" i="39"/>
  <c r="H5" i="35"/>
  <c r="H5" i="24"/>
  <c r="H7" i="39" a="1"/>
  <c r="H7" i="39" s="1"/>
  <c r="H8" i="39" a="1"/>
  <c r="H8" i="39" s="1"/>
  <c r="H9" i="39" a="1"/>
  <c r="H9" i="39" s="1"/>
  <c r="H10" i="39" a="1"/>
  <c r="H10" i="39" s="1"/>
  <c r="H11" i="39" a="1"/>
  <c r="H11" i="39" s="1"/>
  <c r="H12" i="39" a="1"/>
  <c r="H12" i="39" s="1"/>
  <c r="H13" i="39" a="1"/>
  <c r="H13" i="39" s="1"/>
  <c r="H14" i="39" a="1"/>
  <c r="H14" i="39" s="1"/>
  <c r="H15" i="39" a="1"/>
  <c r="H15" i="39" s="1"/>
  <c r="H16" i="39" a="1"/>
  <c r="H16" i="39" s="1"/>
  <c r="H17" i="39" a="1"/>
  <c r="H17" i="39" s="1"/>
  <c r="H18" i="39" a="1"/>
  <c r="H18" i="39" s="1"/>
  <c r="H19" i="39" a="1"/>
  <c r="H19" i="39" s="1"/>
  <c r="H20" i="39" a="1"/>
  <c r="H20" i="39" s="1"/>
  <c r="H21" i="39" a="1"/>
  <c r="H21" i="39" s="1"/>
  <c r="H22" i="39" a="1"/>
  <c r="H22" i="39" s="1"/>
  <c r="H23" i="39" a="1"/>
  <c r="H23" i="39" s="1"/>
  <c r="H24" i="39" a="1"/>
  <c r="H24" i="39" s="1"/>
  <c r="H25" i="39" a="1"/>
  <c r="H25" i="39" s="1"/>
  <c r="H26" i="39" a="1"/>
  <c r="H26" i="39" s="1"/>
  <c r="H27" i="39" a="1"/>
  <c r="H27" i="39" s="1"/>
  <c r="H28" i="39" a="1"/>
  <c r="H28" i="39" s="1"/>
  <c r="H29" i="39" a="1"/>
  <c r="H29" i="39" s="1"/>
  <c r="H30" i="39" a="1"/>
  <c r="H30" i="39" s="1"/>
  <c r="H31" i="39" a="1"/>
  <c r="H31" i="39" s="1"/>
  <c r="H32" i="39" a="1"/>
  <c r="H32" i="39" s="1"/>
  <c r="H33" i="39" a="1"/>
  <c r="H33" i="39" s="1"/>
  <c r="H34" i="39" a="1"/>
  <c r="H34" i="39" s="1"/>
  <c r="H35" i="39" a="1"/>
  <c r="H35" i="39" s="1"/>
  <c r="H36" i="39" a="1"/>
  <c r="H36" i="39" s="1"/>
  <c r="H37" i="39" a="1"/>
  <c r="H37" i="39" s="1"/>
  <c r="H38" i="39" a="1"/>
  <c r="H38" i="39" s="1"/>
  <c r="H39" i="39" a="1"/>
  <c r="H39" i="39" s="1"/>
  <c r="H40" i="39" a="1"/>
  <c r="H40" i="39" s="1"/>
  <c r="H41" i="39" a="1"/>
  <c r="H41" i="39" s="1"/>
  <c r="H42" i="39" a="1"/>
  <c r="H42" i="39" s="1"/>
  <c r="H43" i="39" a="1"/>
  <c r="H43" i="39" s="1"/>
  <c r="H44" i="39" a="1"/>
  <c r="H44" i="39" s="1"/>
  <c r="H45" i="39" a="1"/>
  <c r="H45" i="39" s="1"/>
  <c r="H46" i="39" a="1"/>
  <c r="H46" i="39" s="1"/>
  <c r="H47" i="39" a="1"/>
  <c r="H47" i="39" s="1"/>
  <c r="H48" i="39" a="1"/>
  <c r="H48" i="39" s="1"/>
  <c r="H49" i="39" a="1"/>
  <c r="H49" i="39" s="1"/>
  <c r="H50" i="39" a="1"/>
  <c r="H50" i="39" s="1"/>
  <c r="G8" i="48" a="1"/>
  <c r="G8" i="48" s="1"/>
  <c r="G9" i="48" a="1"/>
  <c r="G9" i="48" s="1"/>
  <c r="G10" i="48" a="1"/>
  <c r="G10" i="48" s="1"/>
  <c r="G11" i="48" a="1"/>
  <c r="G11" i="48" s="1"/>
  <c r="G12" i="48" a="1"/>
  <c r="G12" i="48" s="1"/>
  <c r="G13" i="48" a="1"/>
  <c r="G13" i="48" s="1"/>
  <c r="G14" i="48" a="1"/>
  <c r="G14" i="48" s="1"/>
  <c r="G15" i="48" a="1"/>
  <c r="G15" i="48" s="1"/>
  <c r="G16" i="48" a="1"/>
  <c r="G16" i="48" s="1"/>
  <c r="G17" i="48" a="1"/>
  <c r="G17" i="48" s="1"/>
  <c r="G18" i="48" a="1"/>
  <c r="G18" i="48" s="1"/>
  <c r="G19" i="48" a="1"/>
  <c r="G19" i="48" s="1"/>
  <c r="G20" i="48" a="1"/>
  <c r="G20" i="48" s="1"/>
  <c r="G21" i="48" a="1"/>
  <c r="G21" i="48" s="1"/>
  <c r="G22" i="48" a="1"/>
  <c r="G22" i="48" s="1"/>
  <c r="G23" i="48" a="1"/>
  <c r="G23" i="48" s="1"/>
  <c r="G24" i="48" a="1"/>
  <c r="G24" i="48" s="1"/>
  <c r="G25" i="48" a="1"/>
  <c r="G25" i="48" s="1"/>
  <c r="G26" i="48" a="1"/>
  <c r="G26" i="48" s="1"/>
  <c r="G27" i="48" a="1"/>
  <c r="G27" i="48" s="1"/>
  <c r="G28" i="48" a="1"/>
  <c r="G28" i="48" s="1"/>
  <c r="G29" i="48" a="1"/>
  <c r="G29" i="48" s="1"/>
  <c r="G30" i="48" a="1"/>
  <c r="G30" i="48" s="1"/>
  <c r="G31" i="48" a="1"/>
  <c r="G31" i="48" s="1"/>
  <c r="G32" i="48" a="1"/>
  <c r="G32" i="48" s="1"/>
  <c r="G33" i="48" a="1"/>
  <c r="G33" i="48" s="1"/>
  <c r="G34" i="48" a="1"/>
  <c r="G34" i="48" s="1"/>
  <c r="G35" i="48" a="1"/>
  <c r="G35" i="48" s="1"/>
  <c r="G36" i="48" a="1"/>
  <c r="G36" i="48" s="1"/>
  <c r="G37" i="48" a="1"/>
  <c r="G37" i="48" s="1"/>
  <c r="G38" i="48" a="1"/>
  <c r="G38" i="48" s="1"/>
  <c r="G39" i="48" a="1"/>
  <c r="G39" i="48" s="1"/>
  <c r="G40" i="48" a="1"/>
  <c r="G40" i="48" s="1"/>
  <c r="G41" i="48" a="1"/>
  <c r="G41" i="48" s="1"/>
  <c r="G42" i="48" a="1"/>
  <c r="G42" i="48" s="1"/>
  <c r="G43" i="48" a="1"/>
  <c r="G43" i="48" s="1"/>
  <c r="G44" i="48" a="1"/>
  <c r="G44" i="48" s="1"/>
  <c r="G45" i="48" a="1"/>
  <c r="G45" i="48" s="1"/>
  <c r="G46" i="48" a="1"/>
  <c r="G46" i="48" s="1"/>
  <c r="G47" i="48" a="1"/>
  <c r="G47" i="48" s="1"/>
  <c r="G48" i="48" a="1"/>
  <c r="G48" i="48" s="1"/>
  <c r="G49" i="48" a="1"/>
  <c r="G49" i="48" s="1"/>
  <c r="G50" i="48" a="1"/>
  <c r="G50" i="48" s="1"/>
  <c r="I8" i="42" a="1"/>
  <c r="I8" i="42" s="1"/>
  <c r="I9" i="42" a="1"/>
  <c r="I9" i="42" s="1"/>
  <c r="I10" i="42" a="1"/>
  <c r="I10" i="42" s="1"/>
  <c r="I11" i="42" a="1"/>
  <c r="I11" i="42" s="1"/>
  <c r="I12" i="42" a="1"/>
  <c r="I12" i="42" s="1"/>
  <c r="I13" i="42" a="1"/>
  <c r="I13" i="42" s="1"/>
  <c r="I14" i="42" a="1"/>
  <c r="I14" i="42" s="1"/>
  <c r="I15" i="42" a="1"/>
  <c r="I15" i="42" s="1"/>
  <c r="I16" i="42" a="1"/>
  <c r="I16" i="42" s="1"/>
  <c r="I17" i="42" a="1"/>
  <c r="I17" i="42" s="1"/>
  <c r="I18" i="42" a="1"/>
  <c r="I18" i="42" s="1"/>
  <c r="I19" i="42" a="1"/>
  <c r="I19" i="42" s="1"/>
  <c r="I20" i="42" a="1"/>
  <c r="I20" i="42" s="1"/>
  <c r="I21" i="42" a="1"/>
  <c r="I21" i="42" s="1"/>
  <c r="I22" i="42" a="1"/>
  <c r="I22" i="42" s="1"/>
  <c r="I23" i="42" a="1"/>
  <c r="I23" i="42" s="1"/>
  <c r="I24" i="42" a="1"/>
  <c r="I24" i="42" s="1"/>
  <c r="I25" i="42" a="1"/>
  <c r="I25" i="42" s="1"/>
  <c r="I26" i="42" a="1"/>
  <c r="I26" i="42" s="1"/>
  <c r="I27" i="42" a="1"/>
  <c r="I27" i="42" s="1"/>
  <c r="I28" i="42" a="1"/>
  <c r="I28" i="42" s="1"/>
  <c r="I29" i="42" a="1"/>
  <c r="I29" i="42" s="1"/>
  <c r="I30" i="42" a="1"/>
  <c r="I30" i="42" s="1"/>
  <c r="I31" i="42" a="1"/>
  <c r="I31" i="42" s="1"/>
  <c r="I32" i="42" a="1"/>
  <c r="I32" i="42" s="1"/>
  <c r="I33" i="42" a="1"/>
  <c r="I33" i="42" s="1"/>
  <c r="I34" i="42" a="1"/>
  <c r="I34" i="42" s="1"/>
  <c r="I35" i="42" a="1"/>
  <c r="I35" i="42" s="1"/>
  <c r="I36" i="42" a="1"/>
  <c r="I36" i="42" s="1"/>
  <c r="I37" i="42" a="1"/>
  <c r="I37" i="42" s="1"/>
  <c r="I38" i="42" a="1"/>
  <c r="I38" i="42" s="1"/>
  <c r="I39" i="42" a="1"/>
  <c r="I39" i="42" s="1"/>
  <c r="I40" i="42" a="1"/>
  <c r="I40" i="42" s="1"/>
  <c r="I41" i="42" a="1"/>
  <c r="I41" i="42" s="1"/>
  <c r="I42" i="42" a="1"/>
  <c r="I42" i="42" s="1"/>
  <c r="I43" i="42" a="1"/>
  <c r="I43" i="42" s="1"/>
  <c r="I44" i="42" a="1"/>
  <c r="I44" i="42" s="1"/>
  <c r="I45" i="42" a="1"/>
  <c r="I45" i="42" s="1"/>
  <c r="I46" i="42" a="1"/>
  <c r="I46" i="42" s="1"/>
  <c r="I47" i="42" a="1"/>
  <c r="I47" i="42" s="1"/>
  <c r="I48" i="42" a="1"/>
  <c r="I48" i="42" s="1"/>
  <c r="I49" i="42" a="1"/>
  <c r="I49" i="42" s="1"/>
  <c r="I50" i="42" a="1"/>
  <c r="I50" i="42" s="1"/>
  <c r="I7" i="42" a="1"/>
  <c r="I7" i="42" s="1"/>
  <c r="I8" i="41" a="1"/>
  <c r="I8" i="41" s="1"/>
  <c r="I9" i="41" a="1"/>
  <c r="I9" i="41" s="1"/>
  <c r="I10" i="41" a="1"/>
  <c r="I10" i="41" s="1"/>
  <c r="I11" i="41" a="1"/>
  <c r="I11" i="41" s="1"/>
  <c r="I12" i="41" a="1"/>
  <c r="I12" i="41" s="1"/>
  <c r="I13" i="41" a="1"/>
  <c r="I13" i="41" s="1"/>
  <c r="I14" i="41" a="1"/>
  <c r="I14" i="41" s="1"/>
  <c r="I15" i="41" a="1"/>
  <c r="I15" i="41" s="1"/>
  <c r="I16" i="41" a="1"/>
  <c r="I16" i="41" s="1"/>
  <c r="I17" i="41" a="1"/>
  <c r="I17" i="41" s="1"/>
  <c r="I18" i="41" a="1"/>
  <c r="I18" i="41" s="1"/>
  <c r="I19" i="41" a="1"/>
  <c r="I19" i="41" s="1"/>
  <c r="I20" i="41" a="1"/>
  <c r="I20" i="41" s="1"/>
  <c r="I21" i="41" a="1"/>
  <c r="I21" i="41" s="1"/>
  <c r="I22" i="41" a="1"/>
  <c r="I22" i="41" s="1"/>
  <c r="I23" i="41" a="1"/>
  <c r="I23" i="41" s="1"/>
  <c r="I24" i="41" a="1"/>
  <c r="I24" i="41" s="1"/>
  <c r="I25" i="41" a="1"/>
  <c r="I25" i="41" s="1"/>
  <c r="I26" i="41" a="1"/>
  <c r="I26" i="41" s="1"/>
  <c r="I27" i="41" a="1"/>
  <c r="I27" i="41" s="1"/>
  <c r="I28" i="41" a="1"/>
  <c r="I28" i="41" s="1"/>
  <c r="I29" i="41" a="1"/>
  <c r="I29" i="41" s="1"/>
  <c r="I30" i="41" a="1"/>
  <c r="I30" i="41" s="1"/>
  <c r="I31" i="41" a="1"/>
  <c r="I31" i="41" s="1"/>
  <c r="I32" i="41" a="1"/>
  <c r="I32" i="41" s="1"/>
  <c r="I33" i="41" a="1"/>
  <c r="I33" i="41" s="1"/>
  <c r="I34" i="41" a="1"/>
  <c r="I34" i="41" s="1"/>
  <c r="I35" i="41" a="1"/>
  <c r="I35" i="41" s="1"/>
  <c r="I36" i="41" a="1"/>
  <c r="I36" i="41" s="1"/>
  <c r="I37" i="41" a="1"/>
  <c r="I37" i="41" s="1"/>
  <c r="I38" i="41" a="1"/>
  <c r="I38" i="41" s="1"/>
  <c r="I39" i="41" a="1"/>
  <c r="I39" i="41" s="1"/>
  <c r="I40" i="41" a="1"/>
  <c r="I40" i="41" s="1"/>
  <c r="I41" i="41" a="1"/>
  <c r="I41" i="41" s="1"/>
  <c r="I42" i="41" a="1"/>
  <c r="I42" i="41" s="1"/>
  <c r="I43" i="41" a="1"/>
  <c r="I43" i="41" s="1"/>
  <c r="I44" i="41" a="1"/>
  <c r="I44" i="41" s="1"/>
  <c r="I45" i="41" a="1"/>
  <c r="I45" i="41" s="1"/>
  <c r="I46" i="41" a="1"/>
  <c r="I46" i="41" s="1"/>
  <c r="I47" i="41" a="1"/>
  <c r="I47" i="41" s="1"/>
  <c r="I48" i="41" a="1"/>
  <c r="I48" i="41" s="1"/>
  <c r="I49" i="41" a="1"/>
  <c r="I49" i="41" s="1"/>
  <c r="I50" i="41" a="1"/>
  <c r="I50" i="41" s="1"/>
  <c r="I7" i="41" a="1"/>
  <c r="I7" i="41" s="1"/>
  <c r="C8" i="54" a="1"/>
  <c r="C8" i="54" s="1"/>
  <c r="H8" i="54" a="1"/>
  <c r="H8" i="54" s="1"/>
  <c r="I8" i="54" a="1"/>
  <c r="I8" i="54" s="1"/>
  <c r="D8" i="54" a="1"/>
  <c r="D8" i="54" s="1"/>
  <c r="E8" i="54" a="1"/>
  <c r="E8" i="54" s="1"/>
  <c r="F8" i="54" a="1"/>
  <c r="F8" i="54" s="1"/>
  <c r="G8" i="54" a="1"/>
  <c r="G8" i="54" s="1"/>
  <c r="C9" i="54" a="1"/>
  <c r="C9" i="54" s="1"/>
  <c r="H9" i="54" a="1"/>
  <c r="H9" i="54" s="1"/>
  <c r="I9" i="54" a="1"/>
  <c r="I9" i="54" s="1"/>
  <c r="D9" i="54" a="1"/>
  <c r="D9" i="54" s="1"/>
  <c r="E9" i="54" a="1"/>
  <c r="E9" i="54" s="1"/>
  <c r="F9" i="54" a="1"/>
  <c r="F9" i="54" s="1"/>
  <c r="G9" i="54" a="1"/>
  <c r="G9" i="54" s="1"/>
  <c r="C10" i="54" a="1"/>
  <c r="C10" i="54" s="1"/>
  <c r="H10" i="54" a="1"/>
  <c r="H10" i="54" s="1"/>
  <c r="I10" i="54" a="1"/>
  <c r="I10" i="54" s="1"/>
  <c r="D10" i="54" a="1"/>
  <c r="D10" i="54" s="1"/>
  <c r="E10" i="54" a="1"/>
  <c r="E10" i="54" s="1"/>
  <c r="F10" i="54" a="1"/>
  <c r="F10" i="54" s="1"/>
  <c r="G10" i="54" a="1"/>
  <c r="G10" i="54" s="1"/>
  <c r="C11" i="54" a="1"/>
  <c r="C11" i="54" s="1"/>
  <c r="H11" i="54" a="1"/>
  <c r="H11" i="54" s="1"/>
  <c r="I11" i="54" a="1"/>
  <c r="I11" i="54" s="1"/>
  <c r="D11" i="54" a="1"/>
  <c r="D11" i="54" s="1"/>
  <c r="E11" i="54" a="1"/>
  <c r="E11" i="54" s="1"/>
  <c r="F11" i="54" a="1"/>
  <c r="F11" i="54" s="1"/>
  <c r="G11" i="54" a="1"/>
  <c r="G11" i="54" s="1"/>
  <c r="C12" i="54" a="1"/>
  <c r="C12" i="54" s="1"/>
  <c r="H12" i="54" a="1"/>
  <c r="H12" i="54" s="1"/>
  <c r="I12" i="54" a="1"/>
  <c r="I12" i="54" s="1"/>
  <c r="D12" i="54" a="1"/>
  <c r="D12" i="54" s="1"/>
  <c r="E12" i="54" a="1"/>
  <c r="E12" i="54" s="1"/>
  <c r="F12" i="54" a="1"/>
  <c r="F12" i="54" s="1"/>
  <c r="G12" i="54" a="1"/>
  <c r="G12" i="54" s="1"/>
  <c r="C13" i="54" a="1"/>
  <c r="C13" i="54" s="1"/>
  <c r="H13" i="54" a="1"/>
  <c r="H13" i="54" s="1"/>
  <c r="I13" i="54" a="1"/>
  <c r="I13" i="54" s="1"/>
  <c r="D13" i="54" a="1"/>
  <c r="D13" i="54" s="1"/>
  <c r="E13" i="54" a="1"/>
  <c r="E13" i="54" s="1"/>
  <c r="F13" i="54" a="1"/>
  <c r="F13" i="54" s="1"/>
  <c r="G13" i="54" a="1"/>
  <c r="G13" i="54" s="1"/>
  <c r="C14" i="54" a="1"/>
  <c r="C14" i="54" s="1"/>
  <c r="H14" i="54" a="1"/>
  <c r="H14" i="54" s="1"/>
  <c r="I14" i="54" a="1"/>
  <c r="I14" i="54" s="1"/>
  <c r="D14" i="54" a="1"/>
  <c r="D14" i="54" s="1"/>
  <c r="E14" i="54" a="1"/>
  <c r="E14" i="54" s="1"/>
  <c r="F14" i="54" a="1"/>
  <c r="F14" i="54" s="1"/>
  <c r="G14" i="54" a="1"/>
  <c r="G14" i="54" s="1"/>
  <c r="C15" i="54" a="1"/>
  <c r="C15" i="54" s="1"/>
  <c r="H15" i="54" a="1"/>
  <c r="H15" i="54" s="1"/>
  <c r="I15" i="54" a="1"/>
  <c r="I15" i="54" s="1"/>
  <c r="D15" i="54" a="1"/>
  <c r="D15" i="54" s="1"/>
  <c r="E15" i="54" a="1"/>
  <c r="E15" i="54" s="1"/>
  <c r="F15" i="54" a="1"/>
  <c r="F15" i="54" s="1"/>
  <c r="G15" i="54" a="1"/>
  <c r="G15" i="54" s="1"/>
  <c r="C16" i="54" a="1"/>
  <c r="C16" i="54" s="1"/>
  <c r="H16" i="54" a="1"/>
  <c r="H16" i="54" s="1"/>
  <c r="I16" i="54" a="1"/>
  <c r="I16" i="54" s="1"/>
  <c r="D16" i="54" a="1"/>
  <c r="D16" i="54" s="1"/>
  <c r="E16" i="54" a="1"/>
  <c r="E16" i="54" s="1"/>
  <c r="F16" i="54" a="1"/>
  <c r="F16" i="54" s="1"/>
  <c r="G16" i="54" a="1"/>
  <c r="G16" i="54" s="1"/>
  <c r="C17" i="54" a="1"/>
  <c r="C17" i="54" s="1"/>
  <c r="H17" i="54" a="1"/>
  <c r="H17" i="54" s="1"/>
  <c r="I17" i="54" a="1"/>
  <c r="I17" i="54" s="1"/>
  <c r="D17" i="54" a="1"/>
  <c r="D17" i="54" s="1"/>
  <c r="E17" i="54" a="1"/>
  <c r="E17" i="54" s="1"/>
  <c r="F17" i="54" a="1"/>
  <c r="F17" i="54" s="1"/>
  <c r="G17" i="54" a="1"/>
  <c r="G17" i="54" s="1"/>
  <c r="C18" i="54" a="1"/>
  <c r="C18" i="54" s="1"/>
  <c r="H18" i="54" a="1"/>
  <c r="H18" i="54" s="1"/>
  <c r="I18" i="54" a="1"/>
  <c r="I18" i="54" s="1"/>
  <c r="D18" i="54" a="1"/>
  <c r="D18" i="54" s="1"/>
  <c r="E18" i="54" a="1"/>
  <c r="E18" i="54" s="1"/>
  <c r="F18" i="54" a="1"/>
  <c r="F18" i="54" s="1"/>
  <c r="G18" i="54" a="1"/>
  <c r="G18" i="54" s="1"/>
  <c r="C19" i="54" a="1"/>
  <c r="C19" i="54" s="1"/>
  <c r="H19" i="54" a="1"/>
  <c r="H19" i="54" s="1"/>
  <c r="I19" i="54" a="1"/>
  <c r="I19" i="54" s="1"/>
  <c r="D19" i="54" a="1"/>
  <c r="D19" i="54" s="1"/>
  <c r="E19" i="54" a="1"/>
  <c r="E19" i="54" s="1"/>
  <c r="F19" i="54" a="1"/>
  <c r="F19" i="54" s="1"/>
  <c r="G19" i="54" a="1"/>
  <c r="G19" i="54" s="1"/>
  <c r="C20" i="54" a="1"/>
  <c r="C20" i="54" s="1"/>
  <c r="H20" i="54" a="1"/>
  <c r="H20" i="54" s="1"/>
  <c r="I20" i="54" a="1"/>
  <c r="I20" i="54" s="1"/>
  <c r="D20" i="54" a="1"/>
  <c r="D20" i="54" s="1"/>
  <c r="E20" i="54" a="1"/>
  <c r="E20" i="54" s="1"/>
  <c r="F20" i="54" a="1"/>
  <c r="F20" i="54" s="1"/>
  <c r="G20" i="54" a="1"/>
  <c r="G20" i="54" s="1"/>
  <c r="C21" i="54" a="1"/>
  <c r="C21" i="54" s="1"/>
  <c r="H21" i="54" a="1"/>
  <c r="H21" i="54" s="1"/>
  <c r="I21" i="54" a="1"/>
  <c r="I21" i="54" s="1"/>
  <c r="D21" i="54" a="1"/>
  <c r="D21" i="54" s="1"/>
  <c r="E21" i="54" a="1"/>
  <c r="E21" i="54" s="1"/>
  <c r="F21" i="54" a="1"/>
  <c r="F21" i="54" s="1"/>
  <c r="G21" i="54" a="1"/>
  <c r="G21" i="54" s="1"/>
  <c r="C22" i="54" a="1"/>
  <c r="C22" i="54" s="1"/>
  <c r="H22" i="54" a="1"/>
  <c r="H22" i="54" s="1"/>
  <c r="I22" i="54" a="1"/>
  <c r="I22" i="54" s="1"/>
  <c r="D22" i="54" a="1"/>
  <c r="D22" i="54" s="1"/>
  <c r="E22" i="54" a="1"/>
  <c r="E22" i="54" s="1"/>
  <c r="F22" i="54" a="1"/>
  <c r="F22" i="54" s="1"/>
  <c r="G22" i="54" a="1"/>
  <c r="G22" i="54" s="1"/>
  <c r="C23" i="54" a="1"/>
  <c r="C23" i="54" s="1"/>
  <c r="H23" i="54" a="1"/>
  <c r="H23" i="54" s="1"/>
  <c r="I23" i="54" a="1"/>
  <c r="I23" i="54" s="1"/>
  <c r="D23" i="54" a="1"/>
  <c r="D23" i="54" s="1"/>
  <c r="E23" i="54" a="1"/>
  <c r="E23" i="54" s="1"/>
  <c r="F23" i="54" a="1"/>
  <c r="F23" i="54" s="1"/>
  <c r="G23" i="54" a="1"/>
  <c r="G23" i="54" s="1"/>
  <c r="C24" i="54" a="1"/>
  <c r="C24" i="54" s="1"/>
  <c r="H24" i="54" a="1"/>
  <c r="H24" i="54" s="1"/>
  <c r="I24" i="54" a="1"/>
  <c r="I24" i="54" s="1"/>
  <c r="D24" i="54" a="1"/>
  <c r="D24" i="54" s="1"/>
  <c r="E24" i="54" a="1"/>
  <c r="E24" i="54" s="1"/>
  <c r="F24" i="54" a="1"/>
  <c r="F24" i="54" s="1"/>
  <c r="G24" i="54" a="1"/>
  <c r="G24" i="54" s="1"/>
  <c r="C25" i="54" a="1"/>
  <c r="C25" i="54" s="1"/>
  <c r="H25" i="54" a="1"/>
  <c r="H25" i="54" s="1"/>
  <c r="I25" i="54" a="1"/>
  <c r="I25" i="54" s="1"/>
  <c r="D25" i="54" a="1"/>
  <c r="D25" i="54" s="1"/>
  <c r="E25" i="54" a="1"/>
  <c r="E25" i="54" s="1"/>
  <c r="F25" i="54" a="1"/>
  <c r="F25" i="54" s="1"/>
  <c r="G25" i="54" a="1"/>
  <c r="G25" i="54" s="1"/>
  <c r="C26" i="54" a="1"/>
  <c r="C26" i="54" s="1"/>
  <c r="H26" i="54" a="1"/>
  <c r="H26" i="54" s="1"/>
  <c r="I26" i="54" a="1"/>
  <c r="I26" i="54" s="1"/>
  <c r="D26" i="54" a="1"/>
  <c r="D26" i="54" s="1"/>
  <c r="E26" i="54" a="1"/>
  <c r="E26" i="54" s="1"/>
  <c r="F26" i="54" a="1"/>
  <c r="F26" i="54" s="1"/>
  <c r="G26" i="54" a="1"/>
  <c r="G26" i="54" s="1"/>
  <c r="C27" i="54" a="1"/>
  <c r="C27" i="54" s="1"/>
  <c r="H27" i="54" a="1"/>
  <c r="H27" i="54" s="1"/>
  <c r="I27" i="54" a="1"/>
  <c r="I27" i="54" s="1"/>
  <c r="D27" i="54" a="1"/>
  <c r="D27" i="54" s="1"/>
  <c r="E27" i="54" a="1"/>
  <c r="E27" i="54" s="1"/>
  <c r="F27" i="54" a="1"/>
  <c r="F27" i="54" s="1"/>
  <c r="G27" i="54" a="1"/>
  <c r="G27" i="54" s="1"/>
  <c r="C28" i="54" a="1"/>
  <c r="C28" i="54" s="1"/>
  <c r="H28" i="54" a="1"/>
  <c r="H28" i="54" s="1"/>
  <c r="I28" i="54" a="1"/>
  <c r="I28" i="54" s="1"/>
  <c r="D28" i="54" a="1"/>
  <c r="D28" i="54" s="1"/>
  <c r="E28" i="54" a="1"/>
  <c r="E28" i="54" s="1"/>
  <c r="F28" i="54" a="1"/>
  <c r="F28" i="54" s="1"/>
  <c r="G28" i="54" a="1"/>
  <c r="G28" i="54" s="1"/>
  <c r="C29" i="54" a="1"/>
  <c r="C29" i="54" s="1"/>
  <c r="H29" i="54" a="1"/>
  <c r="H29" i="54" s="1"/>
  <c r="I29" i="54" a="1"/>
  <c r="I29" i="54" s="1"/>
  <c r="D29" i="54" a="1"/>
  <c r="D29" i="54" s="1"/>
  <c r="E29" i="54" a="1"/>
  <c r="E29" i="54" s="1"/>
  <c r="F29" i="54" a="1"/>
  <c r="F29" i="54" s="1"/>
  <c r="G29" i="54" a="1"/>
  <c r="G29" i="54" s="1"/>
  <c r="C30" i="54" a="1"/>
  <c r="C30" i="54" s="1"/>
  <c r="H30" i="54" a="1"/>
  <c r="H30" i="54" s="1"/>
  <c r="I30" i="54" a="1"/>
  <c r="I30" i="54" s="1"/>
  <c r="D30" i="54" a="1"/>
  <c r="D30" i="54" s="1"/>
  <c r="E30" i="54" a="1"/>
  <c r="E30" i="54" s="1"/>
  <c r="F30" i="54" a="1"/>
  <c r="F30" i="54" s="1"/>
  <c r="G30" i="54" a="1"/>
  <c r="G30" i="54" s="1"/>
  <c r="C31" i="54" a="1"/>
  <c r="C31" i="54" s="1"/>
  <c r="H31" i="54" a="1"/>
  <c r="H31" i="54" s="1"/>
  <c r="I31" i="54" a="1"/>
  <c r="I31" i="54" s="1"/>
  <c r="D31" i="54" a="1"/>
  <c r="D31" i="54" s="1"/>
  <c r="E31" i="54" a="1"/>
  <c r="E31" i="54" s="1"/>
  <c r="F31" i="54" a="1"/>
  <c r="F31" i="54" s="1"/>
  <c r="G31" i="54" a="1"/>
  <c r="G31" i="54" s="1"/>
  <c r="C32" i="54" a="1"/>
  <c r="C32" i="54" s="1"/>
  <c r="H32" i="54" a="1"/>
  <c r="H32" i="54" s="1"/>
  <c r="I32" i="54" a="1"/>
  <c r="I32" i="54" s="1"/>
  <c r="D32" i="54" a="1"/>
  <c r="D32" i="54" s="1"/>
  <c r="E32" i="54" a="1"/>
  <c r="E32" i="54" s="1"/>
  <c r="F32" i="54" a="1"/>
  <c r="F32" i="54" s="1"/>
  <c r="G32" i="54" a="1"/>
  <c r="G32" i="54" s="1"/>
  <c r="C33" i="54" a="1"/>
  <c r="C33" i="54" s="1"/>
  <c r="H33" i="54" a="1"/>
  <c r="H33" i="54" s="1"/>
  <c r="I33" i="54" a="1"/>
  <c r="I33" i="54" s="1"/>
  <c r="D33" i="54" a="1"/>
  <c r="D33" i="54" s="1"/>
  <c r="E33" i="54" a="1"/>
  <c r="E33" i="54" s="1"/>
  <c r="F33" i="54" a="1"/>
  <c r="F33" i="54" s="1"/>
  <c r="G33" i="54" a="1"/>
  <c r="G33" i="54" s="1"/>
  <c r="C34" i="54" a="1"/>
  <c r="C34" i="54" s="1"/>
  <c r="H34" i="54" a="1"/>
  <c r="H34" i="54" s="1"/>
  <c r="I34" i="54" a="1"/>
  <c r="I34" i="54" s="1"/>
  <c r="D34" i="54" a="1"/>
  <c r="D34" i="54" s="1"/>
  <c r="E34" i="54" a="1"/>
  <c r="E34" i="54" s="1"/>
  <c r="F34" i="54" a="1"/>
  <c r="F34" i="54" s="1"/>
  <c r="G34" i="54" a="1"/>
  <c r="G34" i="54" s="1"/>
  <c r="C35" i="54" a="1"/>
  <c r="C35" i="54" s="1"/>
  <c r="H35" i="54" a="1"/>
  <c r="H35" i="54" s="1"/>
  <c r="I35" i="54" a="1"/>
  <c r="I35" i="54" s="1"/>
  <c r="D35" i="54" a="1"/>
  <c r="D35" i="54" s="1"/>
  <c r="E35" i="54" a="1"/>
  <c r="E35" i="54" s="1"/>
  <c r="F35" i="54" a="1"/>
  <c r="F35" i="54" s="1"/>
  <c r="G35" i="54" a="1"/>
  <c r="G35" i="54" s="1"/>
  <c r="C36" i="54" a="1"/>
  <c r="C36" i="54" s="1"/>
  <c r="H36" i="54" a="1"/>
  <c r="H36" i="54" s="1"/>
  <c r="I36" i="54" a="1"/>
  <c r="I36" i="54" s="1"/>
  <c r="D36" i="54" a="1"/>
  <c r="D36" i="54" s="1"/>
  <c r="E36" i="54" a="1"/>
  <c r="E36" i="54" s="1"/>
  <c r="F36" i="54" a="1"/>
  <c r="F36" i="54" s="1"/>
  <c r="G36" i="54" a="1"/>
  <c r="G36" i="54" s="1"/>
  <c r="C37" i="54" a="1"/>
  <c r="C37" i="54" s="1"/>
  <c r="H37" i="54" a="1"/>
  <c r="H37" i="54" s="1"/>
  <c r="I37" i="54" a="1"/>
  <c r="I37" i="54" s="1"/>
  <c r="D37" i="54" a="1"/>
  <c r="D37" i="54" s="1"/>
  <c r="E37" i="54" a="1"/>
  <c r="E37" i="54" s="1"/>
  <c r="F37" i="54" a="1"/>
  <c r="F37" i="54" s="1"/>
  <c r="G37" i="54" a="1"/>
  <c r="G37" i="54" s="1"/>
  <c r="C38" i="54" a="1"/>
  <c r="C38" i="54" s="1"/>
  <c r="H38" i="54" a="1"/>
  <c r="H38" i="54" s="1"/>
  <c r="I38" i="54" a="1"/>
  <c r="I38" i="54" s="1"/>
  <c r="D38" i="54" a="1"/>
  <c r="D38" i="54" s="1"/>
  <c r="E38" i="54" a="1"/>
  <c r="E38" i="54" s="1"/>
  <c r="F38" i="54" a="1"/>
  <c r="F38" i="54" s="1"/>
  <c r="G38" i="54" a="1"/>
  <c r="G38" i="54" s="1"/>
  <c r="C39" i="54" a="1"/>
  <c r="C39" i="54" s="1"/>
  <c r="H39" i="54" a="1"/>
  <c r="H39" i="54" s="1"/>
  <c r="I39" i="54" a="1"/>
  <c r="I39" i="54" s="1"/>
  <c r="D39" i="54" a="1"/>
  <c r="D39" i="54" s="1"/>
  <c r="E39" i="54" a="1"/>
  <c r="E39" i="54" s="1"/>
  <c r="F39" i="54" a="1"/>
  <c r="F39" i="54" s="1"/>
  <c r="G39" i="54" a="1"/>
  <c r="G39" i="54" s="1"/>
  <c r="C40" i="54" a="1"/>
  <c r="C40" i="54" s="1"/>
  <c r="H40" i="54" a="1"/>
  <c r="H40" i="54" s="1"/>
  <c r="I40" i="54" a="1"/>
  <c r="I40" i="54" s="1"/>
  <c r="D40" i="54" a="1"/>
  <c r="D40" i="54" s="1"/>
  <c r="E40" i="54" a="1"/>
  <c r="E40" i="54" s="1"/>
  <c r="F40" i="54" a="1"/>
  <c r="F40" i="54" s="1"/>
  <c r="G40" i="54" a="1"/>
  <c r="G40" i="54" s="1"/>
  <c r="C41" i="54" a="1"/>
  <c r="C41" i="54" s="1"/>
  <c r="H41" i="54" a="1"/>
  <c r="H41" i="54" s="1"/>
  <c r="I41" i="54" a="1"/>
  <c r="I41" i="54" s="1"/>
  <c r="D41" i="54" a="1"/>
  <c r="D41" i="54" s="1"/>
  <c r="E41" i="54" a="1"/>
  <c r="E41" i="54" s="1"/>
  <c r="F41" i="54" a="1"/>
  <c r="F41" i="54" s="1"/>
  <c r="G41" i="54" a="1"/>
  <c r="G41" i="54" s="1"/>
  <c r="C42" i="54" a="1"/>
  <c r="C42" i="54" s="1"/>
  <c r="H42" i="54" a="1"/>
  <c r="H42" i="54" s="1"/>
  <c r="I42" i="54" a="1"/>
  <c r="I42" i="54" s="1"/>
  <c r="D42" i="54" a="1"/>
  <c r="D42" i="54" s="1"/>
  <c r="E42" i="54" a="1"/>
  <c r="E42" i="54" s="1"/>
  <c r="F42" i="54" a="1"/>
  <c r="F42" i="54" s="1"/>
  <c r="G42" i="54" a="1"/>
  <c r="G42" i="54" s="1"/>
  <c r="C43" i="54" a="1"/>
  <c r="C43" i="54" s="1"/>
  <c r="H43" i="54" a="1"/>
  <c r="H43" i="54" s="1"/>
  <c r="I43" i="54" a="1"/>
  <c r="I43" i="54" s="1"/>
  <c r="D43" i="54" a="1"/>
  <c r="D43" i="54" s="1"/>
  <c r="E43" i="54" a="1"/>
  <c r="E43" i="54" s="1"/>
  <c r="F43" i="54" a="1"/>
  <c r="F43" i="54" s="1"/>
  <c r="G43" i="54" a="1"/>
  <c r="G43" i="54" s="1"/>
  <c r="C44" i="54" a="1"/>
  <c r="C44" i="54" s="1"/>
  <c r="H44" i="54" a="1"/>
  <c r="H44" i="54" s="1"/>
  <c r="I44" i="54" a="1"/>
  <c r="I44" i="54" s="1"/>
  <c r="D44" i="54" a="1"/>
  <c r="D44" i="54" s="1"/>
  <c r="E44" i="54" a="1"/>
  <c r="E44" i="54" s="1"/>
  <c r="F44" i="54" a="1"/>
  <c r="F44" i="54" s="1"/>
  <c r="L44" i="54" s="1"/>
  <c r="G44" i="54" a="1"/>
  <c r="G44" i="54" s="1"/>
  <c r="C45" i="54" a="1"/>
  <c r="C45" i="54" s="1"/>
  <c r="H45" i="54" a="1"/>
  <c r="H45" i="54" s="1"/>
  <c r="I45" i="54" a="1"/>
  <c r="I45" i="54" s="1"/>
  <c r="D45" i="54" a="1"/>
  <c r="D45" i="54" s="1"/>
  <c r="E45" i="54" a="1"/>
  <c r="E45" i="54" s="1"/>
  <c r="F45" i="54" a="1"/>
  <c r="F45" i="54" s="1"/>
  <c r="L45" i="54" s="1"/>
  <c r="G45" i="54" a="1"/>
  <c r="G45" i="54" s="1"/>
  <c r="C46" i="54" a="1"/>
  <c r="C46" i="54" s="1"/>
  <c r="H46" i="54" a="1"/>
  <c r="H46" i="54" s="1"/>
  <c r="I46" i="54" a="1"/>
  <c r="I46" i="54" s="1"/>
  <c r="D46" i="54" a="1"/>
  <c r="D46" i="54" s="1"/>
  <c r="E46" i="54" a="1"/>
  <c r="E46" i="54" s="1"/>
  <c r="F46" i="54" a="1"/>
  <c r="F46" i="54" s="1"/>
  <c r="L46" i="54" s="1"/>
  <c r="G46" i="54" a="1"/>
  <c r="G46" i="54" s="1"/>
  <c r="C47" i="54" a="1"/>
  <c r="C47" i="54" s="1"/>
  <c r="H47" i="54" a="1"/>
  <c r="H47" i="54" s="1"/>
  <c r="I47" i="54" a="1"/>
  <c r="I47" i="54" s="1"/>
  <c r="D47" i="54" a="1"/>
  <c r="D47" i="54" s="1"/>
  <c r="E47" i="54" a="1"/>
  <c r="E47" i="54" s="1"/>
  <c r="F47" i="54" a="1"/>
  <c r="F47" i="54" s="1"/>
  <c r="L47" i="54" s="1"/>
  <c r="G47" i="54" a="1"/>
  <c r="G47" i="54" s="1"/>
  <c r="C48" i="54" a="1"/>
  <c r="C48" i="54" s="1"/>
  <c r="H48" i="54" a="1"/>
  <c r="H48" i="54" s="1"/>
  <c r="I48" i="54" a="1"/>
  <c r="I48" i="54" s="1"/>
  <c r="D48" i="54" a="1"/>
  <c r="D48" i="54" s="1"/>
  <c r="E48" i="54" a="1"/>
  <c r="E48" i="54" s="1"/>
  <c r="F48" i="54" a="1"/>
  <c r="F48" i="54" s="1"/>
  <c r="L48" i="54" s="1"/>
  <c r="G48" i="54" a="1"/>
  <c r="G48" i="54" s="1"/>
  <c r="C49" i="54" a="1"/>
  <c r="C49" i="54" s="1"/>
  <c r="H49" i="54" a="1"/>
  <c r="H49" i="54" s="1"/>
  <c r="I49" i="54" a="1"/>
  <c r="I49" i="54" s="1"/>
  <c r="D49" i="54" a="1"/>
  <c r="D49" i="54" s="1"/>
  <c r="E49" i="54" a="1"/>
  <c r="E49" i="54" s="1"/>
  <c r="F49" i="54" a="1"/>
  <c r="F49" i="54" s="1"/>
  <c r="L49" i="54" s="1"/>
  <c r="G49" i="54" a="1"/>
  <c r="G49" i="54" s="1"/>
  <c r="C50" i="54" a="1"/>
  <c r="C50" i="54" s="1"/>
  <c r="H50" i="54" a="1"/>
  <c r="H50" i="54" s="1"/>
  <c r="I50" i="54" a="1"/>
  <c r="I50" i="54" s="1"/>
  <c r="D50" i="54" a="1"/>
  <c r="D50" i="54" s="1"/>
  <c r="E50" i="54" a="1"/>
  <c r="E50" i="54" s="1"/>
  <c r="F50" i="54" a="1"/>
  <c r="F50" i="54" s="1"/>
  <c r="L50" i="54" s="1"/>
  <c r="G50" i="54" a="1"/>
  <c r="G50" i="54" s="1"/>
  <c r="G7" i="54" a="1"/>
  <c r="G7" i="54" s="1"/>
  <c r="F7" i="54" a="1"/>
  <c r="F7" i="54" s="1"/>
  <c r="E7" i="54" a="1"/>
  <c r="E7" i="54" s="1"/>
  <c r="D7" i="54" a="1"/>
  <c r="D7" i="54" s="1"/>
  <c r="I7" i="54" a="1"/>
  <c r="I7" i="54" s="1"/>
  <c r="H7" i="54" a="1"/>
  <c r="H7" i="54" s="1"/>
  <c r="C7" i="54" a="1"/>
  <c r="C7" i="54" s="1"/>
  <c r="C8" i="55" a="1"/>
  <c r="C8" i="55" s="1"/>
  <c r="H8" i="55" a="1"/>
  <c r="H8" i="55" s="1"/>
  <c r="I8" i="55" a="1"/>
  <c r="I8" i="55" s="1"/>
  <c r="D8" i="55" a="1"/>
  <c r="D8" i="55" s="1"/>
  <c r="E8" i="55" a="1"/>
  <c r="E8" i="55" s="1"/>
  <c r="F8" i="55" a="1"/>
  <c r="F8" i="55" s="1"/>
  <c r="G8" i="55" a="1"/>
  <c r="G8" i="55" s="1"/>
  <c r="C9" i="55" a="1"/>
  <c r="C9" i="55" s="1"/>
  <c r="H9" i="55" a="1"/>
  <c r="H9" i="55" s="1"/>
  <c r="I9" i="55" a="1"/>
  <c r="I9" i="55" s="1"/>
  <c r="D9" i="55" a="1"/>
  <c r="D9" i="55" s="1"/>
  <c r="E9" i="55" a="1"/>
  <c r="E9" i="55" s="1"/>
  <c r="F9" i="55" a="1"/>
  <c r="F9" i="55" s="1"/>
  <c r="G9" i="55" a="1"/>
  <c r="G9" i="55" s="1"/>
  <c r="C10" i="55" a="1"/>
  <c r="C10" i="55" s="1"/>
  <c r="H10" i="55" a="1"/>
  <c r="H10" i="55" s="1"/>
  <c r="I10" i="55" a="1"/>
  <c r="I10" i="55" s="1"/>
  <c r="D10" i="55" a="1"/>
  <c r="D10" i="55" s="1"/>
  <c r="E10" i="55" a="1"/>
  <c r="E10" i="55" s="1"/>
  <c r="F10" i="55" a="1"/>
  <c r="F10" i="55" s="1"/>
  <c r="G10" i="55" a="1"/>
  <c r="G10" i="55" s="1"/>
  <c r="C11" i="55" a="1"/>
  <c r="C11" i="55" s="1"/>
  <c r="H11" i="55" a="1"/>
  <c r="H11" i="55" s="1"/>
  <c r="I11" i="55" a="1"/>
  <c r="I11" i="55" s="1"/>
  <c r="D11" i="55" a="1"/>
  <c r="D11" i="55" s="1"/>
  <c r="E11" i="55" a="1"/>
  <c r="E11" i="55" s="1"/>
  <c r="F11" i="55" a="1"/>
  <c r="F11" i="55" s="1"/>
  <c r="G11" i="55" a="1"/>
  <c r="G11" i="55" s="1"/>
  <c r="C12" i="55" a="1"/>
  <c r="C12" i="55" s="1"/>
  <c r="H12" i="55" a="1"/>
  <c r="H12" i="55" s="1"/>
  <c r="I12" i="55" a="1"/>
  <c r="I12" i="55" s="1"/>
  <c r="D12" i="55" a="1"/>
  <c r="D12" i="55" s="1"/>
  <c r="E12" i="55" a="1"/>
  <c r="E12" i="55" s="1"/>
  <c r="F12" i="55" a="1"/>
  <c r="F12" i="55" s="1"/>
  <c r="G12" i="55" a="1"/>
  <c r="G12" i="55" s="1"/>
  <c r="C13" i="55" a="1"/>
  <c r="C13" i="55" s="1"/>
  <c r="H13" i="55" a="1"/>
  <c r="H13" i="55" s="1"/>
  <c r="I13" i="55" a="1"/>
  <c r="I13" i="55" s="1"/>
  <c r="D13" i="55" a="1"/>
  <c r="D13" i="55" s="1"/>
  <c r="E13" i="55" a="1"/>
  <c r="E13" i="55" s="1"/>
  <c r="F13" i="55" a="1"/>
  <c r="F13" i="55" s="1"/>
  <c r="G13" i="55" a="1"/>
  <c r="G13" i="55" s="1"/>
  <c r="C14" i="55" a="1"/>
  <c r="C14" i="55" s="1"/>
  <c r="H14" i="55" a="1"/>
  <c r="H14" i="55" s="1"/>
  <c r="I14" i="55" a="1"/>
  <c r="I14" i="55" s="1"/>
  <c r="D14" i="55" a="1"/>
  <c r="D14" i="55" s="1"/>
  <c r="E14" i="55" a="1"/>
  <c r="E14" i="55" s="1"/>
  <c r="F14" i="55" a="1"/>
  <c r="F14" i="55" s="1"/>
  <c r="G14" i="55" a="1"/>
  <c r="G14" i="55" s="1"/>
  <c r="C15" i="55" a="1"/>
  <c r="C15" i="55" s="1"/>
  <c r="H15" i="55" a="1"/>
  <c r="H15" i="55" s="1"/>
  <c r="I15" i="55" a="1"/>
  <c r="I15" i="55" s="1"/>
  <c r="D15" i="55" a="1"/>
  <c r="D15" i="55" s="1"/>
  <c r="E15" i="55" a="1"/>
  <c r="E15" i="55" s="1"/>
  <c r="F15" i="55" a="1"/>
  <c r="F15" i="55" s="1"/>
  <c r="G15" i="55" a="1"/>
  <c r="G15" i="55" s="1"/>
  <c r="C16" i="55" a="1"/>
  <c r="C16" i="55" s="1"/>
  <c r="H16" i="55" a="1"/>
  <c r="H16" i="55" s="1"/>
  <c r="I16" i="55" a="1"/>
  <c r="I16" i="55" s="1"/>
  <c r="D16" i="55" a="1"/>
  <c r="D16" i="55" s="1"/>
  <c r="E16" i="55" a="1"/>
  <c r="E16" i="55" s="1"/>
  <c r="F16" i="55" a="1"/>
  <c r="F16" i="55" s="1"/>
  <c r="G16" i="55" a="1"/>
  <c r="G16" i="55" s="1"/>
  <c r="C17" i="55" a="1"/>
  <c r="C17" i="55" s="1"/>
  <c r="H17" i="55" a="1"/>
  <c r="H17" i="55" s="1"/>
  <c r="I17" i="55" a="1"/>
  <c r="I17" i="55" s="1"/>
  <c r="D17" i="55" a="1"/>
  <c r="D17" i="55" s="1"/>
  <c r="E17" i="55" a="1"/>
  <c r="E17" i="55" s="1"/>
  <c r="F17" i="55" a="1"/>
  <c r="F17" i="55" s="1"/>
  <c r="G17" i="55" a="1"/>
  <c r="G17" i="55" s="1"/>
  <c r="C18" i="55" a="1"/>
  <c r="C18" i="55" s="1"/>
  <c r="H18" i="55" a="1"/>
  <c r="H18" i="55" s="1"/>
  <c r="I18" i="55" a="1"/>
  <c r="I18" i="55" s="1"/>
  <c r="D18" i="55" a="1"/>
  <c r="D18" i="55" s="1"/>
  <c r="E18" i="55" a="1"/>
  <c r="E18" i="55" s="1"/>
  <c r="F18" i="55" a="1"/>
  <c r="F18" i="55" s="1"/>
  <c r="G18" i="55" a="1"/>
  <c r="G18" i="55" s="1"/>
  <c r="C19" i="55" a="1"/>
  <c r="C19" i="55" s="1"/>
  <c r="H19" i="55" a="1"/>
  <c r="H19" i="55" s="1"/>
  <c r="I19" i="55" a="1"/>
  <c r="I19" i="55" s="1"/>
  <c r="D19" i="55" a="1"/>
  <c r="D19" i="55" s="1"/>
  <c r="E19" i="55" a="1"/>
  <c r="E19" i="55" s="1"/>
  <c r="F19" i="55" a="1"/>
  <c r="F19" i="55" s="1"/>
  <c r="G19" i="55" a="1"/>
  <c r="G19" i="55" s="1"/>
  <c r="C20" i="55" a="1"/>
  <c r="C20" i="55" s="1"/>
  <c r="H20" i="55" a="1"/>
  <c r="H20" i="55" s="1"/>
  <c r="I20" i="55" a="1"/>
  <c r="I20" i="55" s="1"/>
  <c r="D20" i="55" a="1"/>
  <c r="D20" i="55" s="1"/>
  <c r="E20" i="55" a="1"/>
  <c r="E20" i="55" s="1"/>
  <c r="F20" i="55" a="1"/>
  <c r="F20" i="55" s="1"/>
  <c r="G20" i="55" a="1"/>
  <c r="G20" i="55" s="1"/>
  <c r="C21" i="55" a="1"/>
  <c r="C21" i="55" s="1"/>
  <c r="H21" i="55" a="1"/>
  <c r="H21" i="55" s="1"/>
  <c r="I21" i="55" a="1"/>
  <c r="I21" i="55" s="1"/>
  <c r="D21" i="55" a="1"/>
  <c r="D21" i="55" s="1"/>
  <c r="E21" i="55" a="1"/>
  <c r="E21" i="55" s="1"/>
  <c r="F21" i="55" a="1"/>
  <c r="F21" i="55" s="1"/>
  <c r="G21" i="55" a="1"/>
  <c r="G21" i="55" s="1"/>
  <c r="C22" i="55" a="1"/>
  <c r="C22" i="55" s="1"/>
  <c r="H22" i="55" a="1"/>
  <c r="H22" i="55" s="1"/>
  <c r="I22" i="55" a="1"/>
  <c r="I22" i="55" s="1"/>
  <c r="D22" i="55" a="1"/>
  <c r="D22" i="55" s="1"/>
  <c r="E22" i="55" a="1"/>
  <c r="E22" i="55" s="1"/>
  <c r="F22" i="55" a="1"/>
  <c r="F22" i="55" s="1"/>
  <c r="G22" i="55" a="1"/>
  <c r="G22" i="55" s="1"/>
  <c r="C23" i="55" a="1"/>
  <c r="C23" i="55" s="1"/>
  <c r="H23" i="55" a="1"/>
  <c r="H23" i="55" s="1"/>
  <c r="I23" i="55" a="1"/>
  <c r="I23" i="55" s="1"/>
  <c r="D23" i="55" a="1"/>
  <c r="D23" i="55" s="1"/>
  <c r="E23" i="55" a="1"/>
  <c r="E23" i="55" s="1"/>
  <c r="F23" i="55" a="1"/>
  <c r="F23" i="55" s="1"/>
  <c r="G23" i="55" a="1"/>
  <c r="G23" i="55" s="1"/>
  <c r="C24" i="55" a="1"/>
  <c r="C24" i="55" s="1"/>
  <c r="H24" i="55" a="1"/>
  <c r="H24" i="55" s="1"/>
  <c r="I24" i="55" a="1"/>
  <c r="I24" i="55" s="1"/>
  <c r="D24" i="55" a="1"/>
  <c r="D24" i="55" s="1"/>
  <c r="E24" i="55" a="1"/>
  <c r="E24" i="55" s="1"/>
  <c r="F24" i="55" a="1"/>
  <c r="F24" i="55" s="1"/>
  <c r="G24" i="55" a="1"/>
  <c r="G24" i="55" s="1"/>
  <c r="C25" i="55" a="1"/>
  <c r="C25" i="55" s="1"/>
  <c r="H25" i="55" a="1"/>
  <c r="H25" i="55" s="1"/>
  <c r="I25" i="55" a="1"/>
  <c r="I25" i="55" s="1"/>
  <c r="D25" i="55" a="1"/>
  <c r="D25" i="55" s="1"/>
  <c r="E25" i="55" a="1"/>
  <c r="E25" i="55" s="1"/>
  <c r="F25" i="55" a="1"/>
  <c r="F25" i="55" s="1"/>
  <c r="G25" i="55" a="1"/>
  <c r="G25" i="55" s="1"/>
  <c r="C26" i="55" a="1"/>
  <c r="C26" i="55" s="1"/>
  <c r="H26" i="55" a="1"/>
  <c r="H26" i="55" s="1"/>
  <c r="I26" i="55" a="1"/>
  <c r="I26" i="55" s="1"/>
  <c r="D26" i="55" a="1"/>
  <c r="D26" i="55" s="1"/>
  <c r="E26" i="55" a="1"/>
  <c r="E26" i="55" s="1"/>
  <c r="F26" i="55" a="1"/>
  <c r="F26" i="55" s="1"/>
  <c r="G26" i="55" a="1"/>
  <c r="G26" i="55" s="1"/>
  <c r="C27" i="55" a="1"/>
  <c r="C27" i="55" s="1"/>
  <c r="H27" i="55" a="1"/>
  <c r="H27" i="55" s="1"/>
  <c r="I27" i="55" a="1"/>
  <c r="I27" i="55" s="1"/>
  <c r="D27" i="55" a="1"/>
  <c r="D27" i="55" s="1"/>
  <c r="E27" i="55" a="1"/>
  <c r="E27" i="55" s="1"/>
  <c r="F27" i="55" a="1"/>
  <c r="F27" i="55" s="1"/>
  <c r="G27" i="55" a="1"/>
  <c r="G27" i="55" s="1"/>
  <c r="C28" i="55" a="1"/>
  <c r="C28" i="55" s="1"/>
  <c r="H28" i="55" a="1"/>
  <c r="H28" i="55" s="1"/>
  <c r="I28" i="55" a="1"/>
  <c r="I28" i="55" s="1"/>
  <c r="D28" i="55" a="1"/>
  <c r="D28" i="55" s="1"/>
  <c r="E28" i="55" a="1"/>
  <c r="E28" i="55" s="1"/>
  <c r="F28" i="55" a="1"/>
  <c r="F28" i="55" s="1"/>
  <c r="G28" i="55" a="1"/>
  <c r="G28" i="55" s="1"/>
  <c r="C29" i="55" a="1"/>
  <c r="C29" i="55" s="1"/>
  <c r="H29" i="55" a="1"/>
  <c r="H29" i="55" s="1"/>
  <c r="I29" i="55" a="1"/>
  <c r="I29" i="55" s="1"/>
  <c r="D29" i="55" a="1"/>
  <c r="D29" i="55" s="1"/>
  <c r="E29" i="55" a="1"/>
  <c r="E29" i="55" s="1"/>
  <c r="F29" i="55" a="1"/>
  <c r="F29" i="55" s="1"/>
  <c r="G29" i="55" a="1"/>
  <c r="G29" i="55" s="1"/>
  <c r="C30" i="55" a="1"/>
  <c r="C30" i="55" s="1"/>
  <c r="H30" i="55" a="1"/>
  <c r="H30" i="55" s="1"/>
  <c r="I30" i="55" a="1"/>
  <c r="I30" i="55" s="1"/>
  <c r="D30" i="55" a="1"/>
  <c r="D30" i="55" s="1"/>
  <c r="E30" i="55" a="1"/>
  <c r="E30" i="55" s="1"/>
  <c r="F30" i="55" a="1"/>
  <c r="F30" i="55" s="1"/>
  <c r="G30" i="55" a="1"/>
  <c r="G30" i="55" s="1"/>
  <c r="C31" i="55" a="1"/>
  <c r="C31" i="55" s="1"/>
  <c r="H31" i="55" a="1"/>
  <c r="H31" i="55" s="1"/>
  <c r="I31" i="55" a="1"/>
  <c r="I31" i="55" s="1"/>
  <c r="D31" i="55" a="1"/>
  <c r="D31" i="55" s="1"/>
  <c r="E31" i="55" a="1"/>
  <c r="E31" i="55" s="1"/>
  <c r="F31" i="55" a="1"/>
  <c r="F31" i="55" s="1"/>
  <c r="G31" i="55" a="1"/>
  <c r="G31" i="55" s="1"/>
  <c r="C32" i="55" a="1"/>
  <c r="C32" i="55" s="1"/>
  <c r="H32" i="55" a="1"/>
  <c r="H32" i="55" s="1"/>
  <c r="I32" i="55" a="1"/>
  <c r="I32" i="55" s="1"/>
  <c r="D32" i="55" a="1"/>
  <c r="D32" i="55" s="1"/>
  <c r="E32" i="55" a="1"/>
  <c r="E32" i="55" s="1"/>
  <c r="F32" i="55" a="1"/>
  <c r="F32" i="55" s="1"/>
  <c r="G32" i="55" a="1"/>
  <c r="G32" i="55" s="1"/>
  <c r="C33" i="55" a="1"/>
  <c r="C33" i="55" s="1"/>
  <c r="H33" i="55" a="1"/>
  <c r="H33" i="55" s="1"/>
  <c r="I33" i="55" a="1"/>
  <c r="I33" i="55" s="1"/>
  <c r="D33" i="55" a="1"/>
  <c r="D33" i="55" s="1"/>
  <c r="E33" i="55" a="1"/>
  <c r="E33" i="55" s="1"/>
  <c r="F33" i="55" a="1"/>
  <c r="F33" i="55" s="1"/>
  <c r="G33" i="55" a="1"/>
  <c r="G33" i="55" s="1"/>
  <c r="C34" i="55" a="1"/>
  <c r="C34" i="55" s="1"/>
  <c r="H34" i="55" a="1"/>
  <c r="H34" i="55" s="1"/>
  <c r="I34" i="55" a="1"/>
  <c r="I34" i="55" s="1"/>
  <c r="D34" i="55" a="1"/>
  <c r="D34" i="55" s="1"/>
  <c r="E34" i="55" a="1"/>
  <c r="E34" i="55" s="1"/>
  <c r="F34" i="55" a="1"/>
  <c r="F34" i="55" s="1"/>
  <c r="G34" i="55" a="1"/>
  <c r="G34" i="55" s="1"/>
  <c r="C35" i="55" a="1"/>
  <c r="C35" i="55" s="1"/>
  <c r="H35" i="55" a="1"/>
  <c r="H35" i="55" s="1"/>
  <c r="I35" i="55" a="1"/>
  <c r="I35" i="55" s="1"/>
  <c r="D35" i="55" a="1"/>
  <c r="D35" i="55" s="1"/>
  <c r="E35" i="55" a="1"/>
  <c r="E35" i="55" s="1"/>
  <c r="F35" i="55" a="1"/>
  <c r="F35" i="55" s="1"/>
  <c r="G35" i="55" a="1"/>
  <c r="G35" i="55" s="1"/>
  <c r="C36" i="55" a="1"/>
  <c r="C36" i="55" s="1"/>
  <c r="H36" i="55" a="1"/>
  <c r="H36" i="55" s="1"/>
  <c r="I36" i="55" a="1"/>
  <c r="I36" i="55" s="1"/>
  <c r="D36" i="55" a="1"/>
  <c r="D36" i="55" s="1"/>
  <c r="E36" i="55" a="1"/>
  <c r="E36" i="55" s="1"/>
  <c r="F36" i="55" a="1"/>
  <c r="F36" i="55" s="1"/>
  <c r="G36" i="55" a="1"/>
  <c r="G36" i="55" s="1"/>
  <c r="C37" i="55" a="1"/>
  <c r="C37" i="55" s="1"/>
  <c r="H37" i="55" a="1"/>
  <c r="H37" i="55" s="1"/>
  <c r="I37" i="55" a="1"/>
  <c r="I37" i="55" s="1"/>
  <c r="D37" i="55" a="1"/>
  <c r="D37" i="55" s="1"/>
  <c r="E37" i="55" a="1"/>
  <c r="E37" i="55" s="1"/>
  <c r="F37" i="55" a="1"/>
  <c r="F37" i="55" s="1"/>
  <c r="G37" i="55" a="1"/>
  <c r="G37" i="55" s="1"/>
  <c r="C38" i="55" a="1"/>
  <c r="C38" i="55" s="1"/>
  <c r="H38" i="55" a="1"/>
  <c r="H38" i="55" s="1"/>
  <c r="I38" i="55" a="1"/>
  <c r="I38" i="55" s="1"/>
  <c r="D38" i="55" a="1"/>
  <c r="D38" i="55" s="1"/>
  <c r="E38" i="55" a="1"/>
  <c r="E38" i="55" s="1"/>
  <c r="F38" i="55" a="1"/>
  <c r="F38" i="55" s="1"/>
  <c r="G38" i="55" a="1"/>
  <c r="G38" i="55" s="1"/>
  <c r="C39" i="55" a="1"/>
  <c r="C39" i="55" s="1"/>
  <c r="H39" i="55" a="1"/>
  <c r="H39" i="55" s="1"/>
  <c r="I39" i="55" a="1"/>
  <c r="I39" i="55" s="1"/>
  <c r="D39" i="55" a="1"/>
  <c r="D39" i="55" s="1"/>
  <c r="E39" i="55" a="1"/>
  <c r="E39" i="55" s="1"/>
  <c r="F39" i="55" a="1"/>
  <c r="F39" i="55" s="1"/>
  <c r="G39" i="55" a="1"/>
  <c r="G39" i="55" s="1"/>
  <c r="C40" i="55" a="1"/>
  <c r="C40" i="55" s="1"/>
  <c r="H40" i="55" a="1"/>
  <c r="H40" i="55" s="1"/>
  <c r="I40" i="55" a="1"/>
  <c r="I40" i="55" s="1"/>
  <c r="D40" i="55" a="1"/>
  <c r="D40" i="55" s="1"/>
  <c r="E40" i="55" a="1"/>
  <c r="E40" i="55" s="1"/>
  <c r="F40" i="55" a="1"/>
  <c r="F40" i="55" s="1"/>
  <c r="G40" i="55" a="1"/>
  <c r="G40" i="55" s="1"/>
  <c r="C41" i="55" a="1"/>
  <c r="C41" i="55" s="1"/>
  <c r="H41" i="55" a="1"/>
  <c r="H41" i="55" s="1"/>
  <c r="I41" i="55" a="1"/>
  <c r="I41" i="55" s="1"/>
  <c r="D41" i="55" a="1"/>
  <c r="D41" i="55" s="1"/>
  <c r="E41" i="55" a="1"/>
  <c r="E41" i="55" s="1"/>
  <c r="F41" i="55" a="1"/>
  <c r="F41" i="55" s="1"/>
  <c r="G41" i="55" a="1"/>
  <c r="G41" i="55" s="1"/>
  <c r="C42" i="55" a="1"/>
  <c r="C42" i="55" s="1"/>
  <c r="H42" i="55" a="1"/>
  <c r="H42" i="55" s="1"/>
  <c r="I42" i="55" a="1"/>
  <c r="I42" i="55" s="1"/>
  <c r="D42" i="55" a="1"/>
  <c r="D42" i="55" s="1"/>
  <c r="E42" i="55" a="1"/>
  <c r="E42" i="55" s="1"/>
  <c r="F42" i="55" a="1"/>
  <c r="F42" i="55" s="1"/>
  <c r="G42" i="55" a="1"/>
  <c r="G42" i="55" s="1"/>
  <c r="C43" i="55" a="1"/>
  <c r="C43" i="55" s="1"/>
  <c r="H43" i="55" a="1"/>
  <c r="H43" i="55" s="1"/>
  <c r="I43" i="55" a="1"/>
  <c r="I43" i="55" s="1"/>
  <c r="D43" i="55" a="1"/>
  <c r="D43" i="55" s="1"/>
  <c r="E43" i="55" a="1"/>
  <c r="E43" i="55" s="1"/>
  <c r="F43" i="55" a="1"/>
  <c r="F43" i="55" s="1"/>
  <c r="G43" i="55" a="1"/>
  <c r="G43" i="55" s="1"/>
  <c r="C44" i="55" a="1"/>
  <c r="C44" i="55" s="1"/>
  <c r="H44" i="55" a="1"/>
  <c r="H44" i="55" s="1"/>
  <c r="I44" i="55" a="1"/>
  <c r="I44" i="55" s="1"/>
  <c r="D44" i="55" a="1"/>
  <c r="D44" i="55" s="1"/>
  <c r="E44" i="55" a="1"/>
  <c r="E44" i="55" s="1"/>
  <c r="F44" i="55" a="1"/>
  <c r="F44" i="55" s="1"/>
  <c r="L44" i="55" s="1"/>
  <c r="G44" i="55" a="1"/>
  <c r="G44" i="55" s="1"/>
  <c r="C45" i="55" a="1"/>
  <c r="C45" i="55" s="1"/>
  <c r="H45" i="55" a="1"/>
  <c r="H45" i="55" s="1"/>
  <c r="I45" i="55" a="1"/>
  <c r="I45" i="55" s="1"/>
  <c r="D45" i="55" a="1"/>
  <c r="D45" i="55" s="1"/>
  <c r="E45" i="55" a="1"/>
  <c r="E45" i="55" s="1"/>
  <c r="F45" i="55" a="1"/>
  <c r="F45" i="55" s="1"/>
  <c r="L45" i="55" s="1"/>
  <c r="G45" i="55" a="1"/>
  <c r="G45" i="55" s="1"/>
  <c r="C46" i="55" a="1"/>
  <c r="C46" i="55" s="1"/>
  <c r="H46" i="55" a="1"/>
  <c r="H46" i="55" s="1"/>
  <c r="I46" i="55" a="1"/>
  <c r="I46" i="55" s="1"/>
  <c r="D46" i="55" a="1"/>
  <c r="D46" i="55" s="1"/>
  <c r="E46" i="55" a="1"/>
  <c r="E46" i="55" s="1"/>
  <c r="F46" i="55" a="1"/>
  <c r="F46" i="55" s="1"/>
  <c r="L46" i="55" s="1"/>
  <c r="G46" i="55" a="1"/>
  <c r="G46" i="55" s="1"/>
  <c r="C47" i="55" a="1"/>
  <c r="C47" i="55" s="1"/>
  <c r="H47" i="55" a="1"/>
  <c r="H47" i="55" s="1"/>
  <c r="I47" i="55" a="1"/>
  <c r="I47" i="55" s="1"/>
  <c r="D47" i="55" a="1"/>
  <c r="D47" i="55" s="1"/>
  <c r="E47" i="55" a="1"/>
  <c r="E47" i="55" s="1"/>
  <c r="F47" i="55" a="1"/>
  <c r="F47" i="55" s="1"/>
  <c r="L47" i="55" s="1"/>
  <c r="G47" i="55" a="1"/>
  <c r="G47" i="55" s="1"/>
  <c r="C48" i="55" a="1"/>
  <c r="C48" i="55" s="1"/>
  <c r="H48" i="55" a="1"/>
  <c r="H48" i="55" s="1"/>
  <c r="I48" i="55" a="1"/>
  <c r="I48" i="55" s="1"/>
  <c r="D48" i="55" a="1"/>
  <c r="D48" i="55" s="1"/>
  <c r="E48" i="55" a="1"/>
  <c r="E48" i="55" s="1"/>
  <c r="F48" i="55" a="1"/>
  <c r="F48" i="55" s="1"/>
  <c r="L48" i="55" s="1"/>
  <c r="G48" i="55" a="1"/>
  <c r="G48" i="55" s="1"/>
  <c r="C49" i="55" a="1"/>
  <c r="C49" i="55" s="1"/>
  <c r="H49" i="55" a="1"/>
  <c r="H49" i="55" s="1"/>
  <c r="I49" i="55" a="1"/>
  <c r="I49" i="55" s="1"/>
  <c r="D49" i="55" a="1"/>
  <c r="D49" i="55" s="1"/>
  <c r="E49" i="55" a="1"/>
  <c r="E49" i="55" s="1"/>
  <c r="F49" i="55" a="1"/>
  <c r="F49" i="55" s="1"/>
  <c r="L49" i="55" s="1"/>
  <c r="G49" i="55" a="1"/>
  <c r="G49" i="55" s="1"/>
  <c r="C50" i="55" a="1"/>
  <c r="C50" i="55" s="1"/>
  <c r="H50" i="55" a="1"/>
  <c r="H50" i="55" s="1"/>
  <c r="I50" i="55" a="1"/>
  <c r="I50" i="55" s="1"/>
  <c r="D50" i="55" a="1"/>
  <c r="D50" i="55" s="1"/>
  <c r="E50" i="55" a="1"/>
  <c r="E50" i="55" s="1"/>
  <c r="F50" i="55" a="1"/>
  <c r="F50" i="55" s="1"/>
  <c r="L50" i="55" s="1"/>
  <c r="G50" i="55" a="1"/>
  <c r="G50" i="55" s="1"/>
  <c r="G7" i="55" a="1"/>
  <c r="G7" i="55" s="1"/>
  <c r="F7" i="55" a="1"/>
  <c r="F7" i="55" s="1"/>
  <c r="H7" i="55" a="1"/>
  <c r="H7" i="55" s="1"/>
  <c r="I7" i="55" a="1"/>
  <c r="I7" i="55" s="1"/>
  <c r="D7" i="55" a="1"/>
  <c r="D7" i="55" s="1"/>
  <c r="E7" i="55" a="1"/>
  <c r="E7" i="55" s="1"/>
  <c r="C7" i="55" a="1"/>
  <c r="C7" i="55" s="1"/>
  <c r="C8" i="51" a="1"/>
  <c r="C8" i="51" s="1"/>
  <c r="D8" i="51" a="1"/>
  <c r="D8" i="51" s="1"/>
  <c r="E8" i="51" a="1"/>
  <c r="E8" i="51" s="1"/>
  <c r="F8" i="51" a="1"/>
  <c r="F8" i="51" s="1"/>
  <c r="K8" i="51" s="1"/>
  <c r="G8" i="51" a="1"/>
  <c r="G8" i="51" s="1"/>
  <c r="H8" i="51" a="1"/>
  <c r="H8" i="51" s="1"/>
  <c r="C9" i="51" a="1"/>
  <c r="C9" i="51" s="1"/>
  <c r="D9" i="51" a="1"/>
  <c r="D9" i="51" s="1"/>
  <c r="E9" i="51" a="1"/>
  <c r="E9" i="51" s="1"/>
  <c r="F9" i="51" a="1"/>
  <c r="F9" i="51" s="1"/>
  <c r="G9" i="51" a="1"/>
  <c r="G9" i="51" s="1"/>
  <c r="H9" i="51" a="1"/>
  <c r="H9" i="51" s="1"/>
  <c r="C10" i="51" a="1"/>
  <c r="C10" i="51" s="1"/>
  <c r="D10" i="51" a="1"/>
  <c r="D10" i="51" s="1"/>
  <c r="E10" i="51" a="1"/>
  <c r="E10" i="51" s="1"/>
  <c r="F10" i="51" a="1"/>
  <c r="F10" i="51" s="1"/>
  <c r="G10" i="51" a="1"/>
  <c r="G10" i="51" s="1"/>
  <c r="H10" i="51" a="1"/>
  <c r="H10" i="51" s="1"/>
  <c r="C11" i="51" a="1"/>
  <c r="C11" i="51" s="1"/>
  <c r="D11" i="51" a="1"/>
  <c r="D11" i="51" s="1"/>
  <c r="E11" i="51" a="1"/>
  <c r="E11" i="51" s="1"/>
  <c r="F11" i="51" a="1"/>
  <c r="F11" i="51" s="1"/>
  <c r="G11" i="51" a="1"/>
  <c r="G11" i="51" s="1"/>
  <c r="H11" i="51" a="1"/>
  <c r="H11" i="51" s="1"/>
  <c r="C12" i="51" a="1"/>
  <c r="C12" i="51" s="1"/>
  <c r="D12" i="51" a="1"/>
  <c r="D12" i="51" s="1"/>
  <c r="E12" i="51" a="1"/>
  <c r="E12" i="51" s="1"/>
  <c r="F12" i="51" a="1"/>
  <c r="F12" i="51" s="1"/>
  <c r="K12" i="51" s="1"/>
  <c r="G12" i="51" a="1"/>
  <c r="G12" i="51" s="1"/>
  <c r="H12" i="51" a="1"/>
  <c r="H12" i="51" s="1"/>
  <c r="C13" i="51" a="1"/>
  <c r="C13" i="51" s="1"/>
  <c r="D13" i="51" a="1"/>
  <c r="D13" i="51" s="1"/>
  <c r="E13" i="51" a="1"/>
  <c r="E13" i="51" s="1"/>
  <c r="F13" i="51" a="1"/>
  <c r="F13" i="51" s="1"/>
  <c r="K13" i="51" s="1"/>
  <c r="G13" i="51" a="1"/>
  <c r="G13" i="51" s="1"/>
  <c r="H13" i="51" a="1"/>
  <c r="H13" i="51" s="1"/>
  <c r="C14" i="51" a="1"/>
  <c r="C14" i="51" s="1"/>
  <c r="D14" i="51" a="1"/>
  <c r="D14" i="51" s="1"/>
  <c r="E14" i="51" a="1"/>
  <c r="E14" i="51" s="1"/>
  <c r="F14" i="51" a="1"/>
  <c r="F14" i="51" s="1"/>
  <c r="G14" i="51" a="1"/>
  <c r="G14" i="51" s="1"/>
  <c r="H14" i="51" a="1"/>
  <c r="H14" i="51" s="1"/>
  <c r="C15" i="51" a="1"/>
  <c r="C15" i="51" s="1"/>
  <c r="D15" i="51" a="1"/>
  <c r="D15" i="51" s="1"/>
  <c r="E15" i="51" a="1"/>
  <c r="E15" i="51" s="1"/>
  <c r="F15" i="51" a="1"/>
  <c r="F15" i="51" s="1"/>
  <c r="K15" i="51" s="1"/>
  <c r="G15" i="51" a="1"/>
  <c r="G15" i="51" s="1"/>
  <c r="H15" i="51" a="1"/>
  <c r="H15" i="51" s="1"/>
  <c r="C16" i="51" a="1"/>
  <c r="C16" i="51" s="1"/>
  <c r="D16" i="51" a="1"/>
  <c r="D16" i="51" s="1"/>
  <c r="E16" i="51" a="1"/>
  <c r="E16" i="51" s="1"/>
  <c r="F16" i="51" a="1"/>
  <c r="F16" i="51" s="1"/>
  <c r="G16" i="51" a="1"/>
  <c r="G16" i="51" s="1"/>
  <c r="H16" i="51" a="1"/>
  <c r="H16" i="51" s="1"/>
  <c r="C17" i="51" a="1"/>
  <c r="C17" i="51" s="1"/>
  <c r="D17" i="51" a="1"/>
  <c r="D17" i="51" s="1"/>
  <c r="E17" i="51" a="1"/>
  <c r="E17" i="51" s="1"/>
  <c r="F17" i="51" a="1"/>
  <c r="F17" i="51" s="1"/>
  <c r="K17" i="51" s="1"/>
  <c r="G17" i="51" a="1"/>
  <c r="G17" i="51" s="1"/>
  <c r="H17" i="51" a="1"/>
  <c r="H17" i="51" s="1"/>
  <c r="C18" i="51" a="1"/>
  <c r="C18" i="51" s="1"/>
  <c r="D18" i="51" a="1"/>
  <c r="D18" i="51" s="1"/>
  <c r="E18" i="51" a="1"/>
  <c r="E18" i="51" s="1"/>
  <c r="F18" i="51" a="1"/>
  <c r="F18" i="51" s="1"/>
  <c r="K18" i="51" s="1"/>
  <c r="G18" i="51" a="1"/>
  <c r="G18" i="51" s="1"/>
  <c r="H18" i="51" a="1"/>
  <c r="H18" i="51" s="1"/>
  <c r="C19" i="51" a="1"/>
  <c r="C19" i="51" s="1"/>
  <c r="D19" i="51" a="1"/>
  <c r="D19" i="51" s="1"/>
  <c r="E19" i="51" a="1"/>
  <c r="E19" i="51" s="1"/>
  <c r="F19" i="51" a="1"/>
  <c r="F19" i="51" s="1"/>
  <c r="G19" i="51" a="1"/>
  <c r="G19" i="51" s="1"/>
  <c r="H19" i="51" a="1"/>
  <c r="H19" i="51" s="1"/>
  <c r="C20" i="51" a="1"/>
  <c r="C20" i="51" s="1"/>
  <c r="D20" i="51" a="1"/>
  <c r="D20" i="51" s="1"/>
  <c r="E20" i="51" a="1"/>
  <c r="E20" i="51" s="1"/>
  <c r="F20" i="51" a="1"/>
  <c r="F20" i="51" s="1"/>
  <c r="K20" i="51" s="1"/>
  <c r="G20" i="51" a="1"/>
  <c r="G20" i="51" s="1"/>
  <c r="H20" i="51" a="1"/>
  <c r="H20" i="51" s="1"/>
  <c r="C21" i="51" a="1"/>
  <c r="C21" i="51" s="1"/>
  <c r="D21" i="51" a="1"/>
  <c r="D21" i="51" s="1"/>
  <c r="E21" i="51" a="1"/>
  <c r="E21" i="51" s="1"/>
  <c r="F21" i="51" a="1"/>
  <c r="F21" i="51" s="1"/>
  <c r="G21" i="51" a="1"/>
  <c r="G21" i="51" s="1"/>
  <c r="H21" i="51" a="1"/>
  <c r="H21" i="51" s="1"/>
  <c r="C22" i="51" a="1"/>
  <c r="C22" i="51" s="1"/>
  <c r="D22" i="51" a="1"/>
  <c r="D22" i="51" s="1"/>
  <c r="E22" i="51" a="1"/>
  <c r="E22" i="51" s="1"/>
  <c r="F22" i="51" a="1"/>
  <c r="F22" i="51" s="1"/>
  <c r="K22" i="51" s="1"/>
  <c r="G22" i="51" a="1"/>
  <c r="G22" i="51" s="1"/>
  <c r="H22" i="51" a="1"/>
  <c r="H22" i="51" s="1"/>
  <c r="C23" i="51" a="1"/>
  <c r="C23" i="51" s="1"/>
  <c r="D23" i="51" a="1"/>
  <c r="D23" i="51" s="1"/>
  <c r="E23" i="51" a="1"/>
  <c r="E23" i="51" s="1"/>
  <c r="F23" i="51" a="1"/>
  <c r="F23" i="51" s="1"/>
  <c r="G23" i="51" a="1"/>
  <c r="G23" i="51" s="1"/>
  <c r="H23" i="51" a="1"/>
  <c r="H23" i="51" s="1"/>
  <c r="C24" i="51" a="1"/>
  <c r="C24" i="51" s="1"/>
  <c r="D24" i="51" a="1"/>
  <c r="D24" i="51" s="1"/>
  <c r="E24" i="51" a="1"/>
  <c r="E24" i="51" s="1"/>
  <c r="F24" i="51" a="1"/>
  <c r="F24" i="51" s="1"/>
  <c r="K24" i="51" s="1"/>
  <c r="G24" i="51" a="1"/>
  <c r="G24" i="51" s="1"/>
  <c r="H24" i="51" a="1"/>
  <c r="H24" i="51" s="1"/>
  <c r="C25" i="51" a="1"/>
  <c r="C25" i="51" s="1"/>
  <c r="D25" i="51" a="1"/>
  <c r="D25" i="51" s="1"/>
  <c r="E25" i="51" a="1"/>
  <c r="E25" i="51" s="1"/>
  <c r="F25" i="51" a="1"/>
  <c r="F25" i="51" s="1"/>
  <c r="K25" i="51" s="1"/>
  <c r="G25" i="51" a="1"/>
  <c r="G25" i="51" s="1"/>
  <c r="H25" i="51" a="1"/>
  <c r="H25" i="51" s="1"/>
  <c r="C26" i="51" a="1"/>
  <c r="C26" i="51" s="1"/>
  <c r="D26" i="51" a="1"/>
  <c r="D26" i="51" s="1"/>
  <c r="E26" i="51" a="1"/>
  <c r="E26" i="51" s="1"/>
  <c r="F26" i="51" a="1"/>
  <c r="F26" i="51" s="1"/>
  <c r="G26" i="51" a="1"/>
  <c r="G26" i="51" s="1"/>
  <c r="H26" i="51" a="1"/>
  <c r="H26" i="51" s="1"/>
  <c r="C27" i="51" a="1"/>
  <c r="C27" i="51" s="1"/>
  <c r="D27" i="51" a="1"/>
  <c r="D27" i="51" s="1"/>
  <c r="E27" i="51" a="1"/>
  <c r="E27" i="51" s="1"/>
  <c r="F27" i="51" a="1"/>
  <c r="F27" i="51" s="1"/>
  <c r="K27" i="51" s="1"/>
  <c r="G27" i="51" a="1"/>
  <c r="G27" i="51" s="1"/>
  <c r="H27" i="51" a="1"/>
  <c r="H27" i="51" s="1"/>
  <c r="C28" i="51" a="1"/>
  <c r="C28" i="51" s="1"/>
  <c r="D28" i="51" a="1"/>
  <c r="D28" i="51" s="1"/>
  <c r="E28" i="51" a="1"/>
  <c r="E28" i="51" s="1"/>
  <c r="F28" i="51" a="1"/>
  <c r="F28" i="51" s="1"/>
  <c r="G28" i="51" a="1"/>
  <c r="G28" i="51" s="1"/>
  <c r="H28" i="51" a="1"/>
  <c r="H28" i="51" s="1"/>
  <c r="C29" i="51" a="1"/>
  <c r="C29" i="51" s="1"/>
  <c r="D29" i="51" a="1"/>
  <c r="D29" i="51" s="1"/>
  <c r="E29" i="51" a="1"/>
  <c r="E29" i="51" s="1"/>
  <c r="F29" i="51" a="1"/>
  <c r="F29" i="51" s="1"/>
  <c r="K29" i="51" s="1"/>
  <c r="G29" i="51" a="1"/>
  <c r="G29" i="51" s="1"/>
  <c r="H29" i="51" a="1"/>
  <c r="H29" i="51" s="1"/>
  <c r="C30" i="51" a="1"/>
  <c r="C30" i="51" s="1"/>
  <c r="D30" i="51" a="1"/>
  <c r="D30" i="51" s="1"/>
  <c r="E30" i="51" a="1"/>
  <c r="E30" i="51" s="1"/>
  <c r="F30" i="51" a="1"/>
  <c r="F30" i="51" s="1"/>
  <c r="K30" i="51" s="1"/>
  <c r="G30" i="51" a="1"/>
  <c r="G30" i="51" s="1"/>
  <c r="H30" i="51" a="1"/>
  <c r="H30" i="51" s="1"/>
  <c r="C31" i="51" a="1"/>
  <c r="C31" i="51" s="1"/>
  <c r="D31" i="51" a="1"/>
  <c r="D31" i="51" s="1"/>
  <c r="E31" i="51" a="1"/>
  <c r="E31" i="51" s="1"/>
  <c r="F31" i="51" a="1"/>
  <c r="F31" i="51" s="1"/>
  <c r="G31" i="51" a="1"/>
  <c r="G31" i="51" s="1"/>
  <c r="H31" i="51" a="1"/>
  <c r="H31" i="51" s="1"/>
  <c r="C32" i="51" a="1"/>
  <c r="C32" i="51" s="1"/>
  <c r="D32" i="51" a="1"/>
  <c r="D32" i="51" s="1"/>
  <c r="E32" i="51" a="1"/>
  <c r="E32" i="51" s="1"/>
  <c r="F32" i="51" a="1"/>
  <c r="F32" i="51" s="1"/>
  <c r="K32" i="51" s="1"/>
  <c r="G32" i="51" a="1"/>
  <c r="G32" i="51" s="1"/>
  <c r="H32" i="51" a="1"/>
  <c r="H32" i="51" s="1"/>
  <c r="C33" i="51" a="1"/>
  <c r="C33" i="51" s="1"/>
  <c r="D33" i="51" a="1"/>
  <c r="D33" i="51" s="1"/>
  <c r="E33" i="51" a="1"/>
  <c r="E33" i="51" s="1"/>
  <c r="F33" i="51" a="1"/>
  <c r="F33" i="51" s="1"/>
  <c r="G33" i="51" a="1"/>
  <c r="G33" i="51" s="1"/>
  <c r="H33" i="51" a="1"/>
  <c r="H33" i="51" s="1"/>
  <c r="C34" i="51" a="1"/>
  <c r="C34" i="51" s="1"/>
  <c r="D34" i="51" a="1"/>
  <c r="D34" i="51" s="1"/>
  <c r="E34" i="51" a="1"/>
  <c r="E34" i="51" s="1"/>
  <c r="F34" i="51" a="1"/>
  <c r="F34" i="51" s="1"/>
  <c r="K34" i="51" s="1"/>
  <c r="G34" i="51" a="1"/>
  <c r="G34" i="51" s="1"/>
  <c r="H34" i="51" a="1"/>
  <c r="H34" i="51" s="1"/>
  <c r="C35" i="51" a="1"/>
  <c r="C35" i="51" s="1"/>
  <c r="D35" i="51" a="1"/>
  <c r="D35" i="51" s="1"/>
  <c r="E35" i="51" a="1"/>
  <c r="E35" i="51" s="1"/>
  <c r="F35" i="51" a="1"/>
  <c r="F35" i="51" s="1"/>
  <c r="K35" i="51" s="1"/>
  <c r="G35" i="51" a="1"/>
  <c r="G35" i="51" s="1"/>
  <c r="H35" i="51" a="1"/>
  <c r="H35" i="51" s="1"/>
  <c r="C36" i="51" a="1"/>
  <c r="C36" i="51" s="1"/>
  <c r="D36" i="51" a="1"/>
  <c r="D36" i="51" s="1"/>
  <c r="E36" i="51" a="1"/>
  <c r="E36" i="51" s="1"/>
  <c r="F36" i="51" a="1"/>
  <c r="F36" i="51" s="1"/>
  <c r="G36" i="51" a="1"/>
  <c r="G36" i="51" s="1"/>
  <c r="H36" i="51" a="1"/>
  <c r="H36" i="51" s="1"/>
  <c r="C37" i="51" a="1"/>
  <c r="C37" i="51" s="1"/>
  <c r="D37" i="51" a="1"/>
  <c r="D37" i="51" s="1"/>
  <c r="E37" i="51" a="1"/>
  <c r="E37" i="51" s="1"/>
  <c r="F37" i="51" a="1"/>
  <c r="F37" i="51" s="1"/>
  <c r="K37" i="51" s="1"/>
  <c r="G37" i="51" a="1"/>
  <c r="G37" i="51" s="1"/>
  <c r="H37" i="51" a="1"/>
  <c r="H37" i="51" s="1"/>
  <c r="C38" i="51" a="1"/>
  <c r="C38" i="51" s="1"/>
  <c r="D38" i="51" a="1"/>
  <c r="D38" i="51" s="1"/>
  <c r="E38" i="51" a="1"/>
  <c r="E38" i="51" s="1"/>
  <c r="F38" i="51" a="1"/>
  <c r="F38" i="51" s="1"/>
  <c r="G38" i="51" a="1"/>
  <c r="G38" i="51" s="1"/>
  <c r="H38" i="51" a="1"/>
  <c r="H38" i="51" s="1"/>
  <c r="C39" i="51" a="1"/>
  <c r="C39" i="51" s="1"/>
  <c r="D39" i="51" a="1"/>
  <c r="D39" i="51" s="1"/>
  <c r="E39" i="51" a="1"/>
  <c r="E39" i="51" s="1"/>
  <c r="F39" i="51" a="1"/>
  <c r="F39" i="51" s="1"/>
  <c r="K39" i="51" s="1"/>
  <c r="G39" i="51" a="1"/>
  <c r="G39" i="51" s="1"/>
  <c r="H39" i="51" a="1"/>
  <c r="H39" i="51" s="1"/>
  <c r="C40" i="51" a="1"/>
  <c r="C40" i="51" s="1"/>
  <c r="D40" i="51" a="1"/>
  <c r="D40" i="51" s="1"/>
  <c r="E40" i="51" a="1"/>
  <c r="E40" i="51" s="1"/>
  <c r="F40" i="51" a="1"/>
  <c r="F40" i="51" s="1"/>
  <c r="K40" i="51" s="1"/>
  <c r="G40" i="51" a="1"/>
  <c r="G40" i="51" s="1"/>
  <c r="H40" i="51" a="1"/>
  <c r="H40" i="51" s="1"/>
  <c r="C41" i="51" a="1"/>
  <c r="C41" i="51" s="1"/>
  <c r="D41" i="51" a="1"/>
  <c r="D41" i="51" s="1"/>
  <c r="E41" i="51" a="1"/>
  <c r="E41" i="51" s="1"/>
  <c r="F41" i="51" a="1"/>
  <c r="F41" i="51" s="1"/>
  <c r="G41" i="51" a="1"/>
  <c r="G41" i="51" s="1"/>
  <c r="H41" i="51" a="1"/>
  <c r="H41" i="51" s="1"/>
  <c r="C42" i="51" a="1"/>
  <c r="C42" i="51" s="1"/>
  <c r="D42" i="51" a="1"/>
  <c r="D42" i="51" s="1"/>
  <c r="E42" i="51" a="1"/>
  <c r="E42" i="51" s="1"/>
  <c r="F42" i="51" a="1"/>
  <c r="F42" i="51" s="1"/>
  <c r="K42" i="51" s="1"/>
  <c r="G42" i="51" a="1"/>
  <c r="G42" i="51" s="1"/>
  <c r="H42" i="51" a="1"/>
  <c r="H42" i="51" s="1"/>
  <c r="C43" i="51" a="1"/>
  <c r="C43" i="51" s="1"/>
  <c r="D43" i="51" a="1"/>
  <c r="D43" i="51" s="1"/>
  <c r="E43" i="51" a="1"/>
  <c r="E43" i="51" s="1"/>
  <c r="F43" i="51" a="1"/>
  <c r="F43" i="51" s="1"/>
  <c r="G43" i="51" a="1"/>
  <c r="G43" i="51" s="1"/>
  <c r="H43" i="51" a="1"/>
  <c r="H43" i="51" s="1"/>
  <c r="C44" i="51" a="1"/>
  <c r="C44" i="51" s="1"/>
  <c r="D44" i="51" a="1"/>
  <c r="D44" i="51" s="1"/>
  <c r="E44" i="51" a="1"/>
  <c r="E44" i="51" s="1"/>
  <c r="F44" i="51" a="1"/>
  <c r="F44" i="51" s="1"/>
  <c r="K44" i="51" s="1"/>
  <c r="G44" i="51" a="1"/>
  <c r="G44" i="51" s="1"/>
  <c r="H44" i="51" a="1"/>
  <c r="H44" i="51" s="1"/>
  <c r="C45" i="51" a="1"/>
  <c r="C45" i="51" s="1"/>
  <c r="D45" i="51" a="1"/>
  <c r="D45" i="51" s="1"/>
  <c r="E45" i="51" a="1"/>
  <c r="E45" i="51" s="1"/>
  <c r="F45" i="51" a="1"/>
  <c r="F45" i="51" s="1"/>
  <c r="K45" i="51" s="1"/>
  <c r="G45" i="51" a="1"/>
  <c r="G45" i="51" s="1"/>
  <c r="H45" i="51" a="1"/>
  <c r="H45" i="51" s="1"/>
  <c r="C46" i="51" a="1"/>
  <c r="C46" i="51" s="1"/>
  <c r="D46" i="51" a="1"/>
  <c r="D46" i="51" s="1"/>
  <c r="E46" i="51" a="1"/>
  <c r="E46" i="51" s="1"/>
  <c r="F46" i="51" a="1"/>
  <c r="F46" i="51" s="1"/>
  <c r="K46" i="51" s="1"/>
  <c r="G46" i="51" a="1"/>
  <c r="G46" i="51" s="1"/>
  <c r="H46" i="51" a="1"/>
  <c r="H46" i="51" s="1"/>
  <c r="C47" i="51" a="1"/>
  <c r="C47" i="51" s="1"/>
  <c r="D47" i="51" a="1"/>
  <c r="D47" i="51" s="1"/>
  <c r="E47" i="51" a="1"/>
  <c r="E47" i="51" s="1"/>
  <c r="F47" i="51" a="1"/>
  <c r="F47" i="51" s="1"/>
  <c r="G47" i="51" a="1"/>
  <c r="G47" i="51" s="1"/>
  <c r="H47" i="51" a="1"/>
  <c r="H47" i="51" s="1"/>
  <c r="C48" i="51" a="1"/>
  <c r="C48" i="51" s="1"/>
  <c r="D48" i="51" a="1"/>
  <c r="D48" i="51" s="1"/>
  <c r="E48" i="51" a="1"/>
  <c r="E48" i="51" s="1"/>
  <c r="F48" i="51" a="1"/>
  <c r="F48" i="51" s="1"/>
  <c r="M48" i="51" s="1"/>
  <c r="G48" i="51" a="1"/>
  <c r="G48" i="51" s="1"/>
  <c r="H48" i="51" a="1"/>
  <c r="H48" i="51" s="1"/>
  <c r="C49" i="51" a="1"/>
  <c r="C49" i="51" s="1"/>
  <c r="D49" i="51" a="1"/>
  <c r="D49" i="51" s="1"/>
  <c r="E49" i="51" a="1"/>
  <c r="E49" i="51" s="1"/>
  <c r="F49" i="51" a="1"/>
  <c r="F49" i="51" s="1"/>
  <c r="G49" i="51" a="1"/>
  <c r="G49" i="51" s="1"/>
  <c r="H49" i="51" a="1"/>
  <c r="H49" i="51" s="1"/>
  <c r="C50" i="51" a="1"/>
  <c r="C50" i="51" s="1"/>
  <c r="D50" i="51" a="1"/>
  <c r="D50" i="51" s="1"/>
  <c r="E50" i="51" a="1"/>
  <c r="E50" i="51" s="1"/>
  <c r="F50" i="51" a="1"/>
  <c r="F50" i="51" s="1"/>
  <c r="K50" i="51" s="1"/>
  <c r="G50" i="51" a="1"/>
  <c r="G50" i="51" s="1"/>
  <c r="H50" i="51" a="1"/>
  <c r="H50" i="51" s="1"/>
  <c r="H7" i="51" a="1"/>
  <c r="H7" i="51" s="1"/>
  <c r="G7" i="51" a="1"/>
  <c r="G7" i="51" s="1"/>
  <c r="F7" i="51" a="1"/>
  <c r="F7" i="51" s="1"/>
  <c r="E7" i="51" a="1"/>
  <c r="E7" i="51" s="1"/>
  <c r="D7" i="51" a="1"/>
  <c r="D7" i="51" s="1"/>
  <c r="C7" i="51" a="1"/>
  <c r="C7" i="51" s="1"/>
  <c r="C8" i="50" a="1"/>
  <c r="C8" i="50" s="1"/>
  <c r="D8" i="50" a="1"/>
  <c r="D8" i="50" s="1"/>
  <c r="E8" i="50" a="1"/>
  <c r="E8" i="50" s="1"/>
  <c r="F8" i="50" a="1"/>
  <c r="F8" i="50" s="1"/>
  <c r="G8" i="50" a="1"/>
  <c r="G8" i="50" s="1"/>
  <c r="H8" i="50" a="1"/>
  <c r="H8" i="50" s="1"/>
  <c r="C9" i="50" a="1"/>
  <c r="C9" i="50" s="1"/>
  <c r="D9" i="50" a="1"/>
  <c r="D9" i="50" s="1"/>
  <c r="E9" i="50" a="1"/>
  <c r="E9" i="50" s="1"/>
  <c r="F9" i="50" a="1"/>
  <c r="F9" i="50" s="1"/>
  <c r="K9" i="50" s="1"/>
  <c r="G9" i="50" a="1"/>
  <c r="G9" i="50" s="1"/>
  <c r="H9" i="50" a="1"/>
  <c r="H9" i="50" s="1"/>
  <c r="C10" i="50" a="1"/>
  <c r="C10" i="50" s="1"/>
  <c r="D10" i="50" a="1"/>
  <c r="D10" i="50" s="1"/>
  <c r="E10" i="50" a="1"/>
  <c r="E10" i="50" s="1"/>
  <c r="F10" i="50" a="1"/>
  <c r="F10" i="50" s="1"/>
  <c r="G10" i="50" a="1"/>
  <c r="G10" i="50" s="1"/>
  <c r="H10" i="50" a="1"/>
  <c r="H10" i="50" s="1"/>
  <c r="C11" i="50" a="1"/>
  <c r="C11" i="50" s="1"/>
  <c r="D11" i="50" a="1"/>
  <c r="D11" i="50" s="1"/>
  <c r="E11" i="50" a="1"/>
  <c r="E11" i="50" s="1"/>
  <c r="F11" i="50" a="1"/>
  <c r="F11" i="50" s="1"/>
  <c r="G11" i="50" a="1"/>
  <c r="G11" i="50" s="1"/>
  <c r="H11" i="50" a="1"/>
  <c r="H11" i="50" s="1"/>
  <c r="C12" i="50" a="1"/>
  <c r="C12" i="50" s="1"/>
  <c r="D12" i="50" a="1"/>
  <c r="D12" i="50" s="1"/>
  <c r="E12" i="50" a="1"/>
  <c r="E12" i="50" s="1"/>
  <c r="F12" i="50" a="1"/>
  <c r="F12" i="50" s="1"/>
  <c r="G12" i="50" a="1"/>
  <c r="G12" i="50" s="1"/>
  <c r="H12" i="50" a="1"/>
  <c r="H12" i="50" s="1"/>
  <c r="C13" i="50" a="1"/>
  <c r="C13" i="50" s="1"/>
  <c r="D13" i="50" a="1"/>
  <c r="D13" i="50" s="1"/>
  <c r="E13" i="50" a="1"/>
  <c r="E13" i="50" s="1"/>
  <c r="F13" i="50" a="1"/>
  <c r="F13" i="50" s="1"/>
  <c r="G13" i="50" a="1"/>
  <c r="G13" i="50" s="1"/>
  <c r="H13" i="50" a="1"/>
  <c r="H13" i="50" s="1"/>
  <c r="C14" i="50" a="1"/>
  <c r="C14" i="50" s="1"/>
  <c r="D14" i="50" a="1"/>
  <c r="D14" i="50" s="1"/>
  <c r="E14" i="50" a="1"/>
  <c r="E14" i="50" s="1"/>
  <c r="F14" i="50" a="1"/>
  <c r="F14" i="50" s="1"/>
  <c r="G14" i="50" a="1"/>
  <c r="G14" i="50" s="1"/>
  <c r="H14" i="50" a="1"/>
  <c r="H14" i="50" s="1"/>
  <c r="C15" i="50" a="1"/>
  <c r="C15" i="50" s="1"/>
  <c r="D15" i="50" a="1"/>
  <c r="D15" i="50" s="1"/>
  <c r="E15" i="50" a="1"/>
  <c r="E15" i="50" s="1"/>
  <c r="F15" i="50" a="1"/>
  <c r="F15" i="50" s="1"/>
  <c r="G15" i="50" a="1"/>
  <c r="G15" i="50" s="1"/>
  <c r="H15" i="50" a="1"/>
  <c r="H15" i="50" s="1"/>
  <c r="C16" i="50" a="1"/>
  <c r="C16" i="50" s="1"/>
  <c r="D16" i="50" a="1"/>
  <c r="D16" i="50" s="1"/>
  <c r="E16" i="50" a="1"/>
  <c r="E16" i="50" s="1"/>
  <c r="F16" i="50" a="1"/>
  <c r="F16" i="50" s="1"/>
  <c r="G16" i="50" a="1"/>
  <c r="G16" i="50" s="1"/>
  <c r="H16" i="50" a="1"/>
  <c r="H16" i="50" s="1"/>
  <c r="C17" i="50" a="1"/>
  <c r="C17" i="50" s="1"/>
  <c r="D17" i="50" a="1"/>
  <c r="D17" i="50" s="1"/>
  <c r="E17" i="50" a="1"/>
  <c r="E17" i="50" s="1"/>
  <c r="F17" i="50" a="1"/>
  <c r="F17" i="50" s="1"/>
  <c r="G17" i="50" a="1"/>
  <c r="G17" i="50" s="1"/>
  <c r="H17" i="50" a="1"/>
  <c r="H17" i="50" s="1"/>
  <c r="C18" i="50" a="1"/>
  <c r="C18" i="50" s="1"/>
  <c r="D18" i="50" a="1"/>
  <c r="D18" i="50" s="1"/>
  <c r="E18" i="50" a="1"/>
  <c r="E18" i="50" s="1"/>
  <c r="F18" i="50" a="1"/>
  <c r="F18" i="50" s="1"/>
  <c r="K18" i="50" s="1"/>
  <c r="G18" i="50" a="1"/>
  <c r="G18" i="50" s="1"/>
  <c r="H18" i="50" a="1"/>
  <c r="H18" i="50" s="1"/>
  <c r="C19" i="50" a="1"/>
  <c r="C19" i="50" s="1"/>
  <c r="D19" i="50" a="1"/>
  <c r="D19" i="50" s="1"/>
  <c r="E19" i="50" a="1"/>
  <c r="E19" i="50" s="1"/>
  <c r="F19" i="50" a="1"/>
  <c r="F19" i="50" s="1"/>
  <c r="G19" i="50" a="1"/>
  <c r="G19" i="50" s="1"/>
  <c r="H19" i="50" a="1"/>
  <c r="H19" i="50" s="1"/>
  <c r="C20" i="50" a="1"/>
  <c r="C20" i="50" s="1"/>
  <c r="D20" i="50" a="1"/>
  <c r="D20" i="50" s="1"/>
  <c r="E20" i="50" a="1"/>
  <c r="E20" i="50" s="1"/>
  <c r="F20" i="50" a="1"/>
  <c r="F20" i="50" s="1"/>
  <c r="K20" i="50" s="1"/>
  <c r="G20" i="50" a="1"/>
  <c r="G20" i="50" s="1"/>
  <c r="H20" i="50" a="1"/>
  <c r="H20" i="50" s="1"/>
  <c r="C21" i="50" a="1"/>
  <c r="C21" i="50" s="1"/>
  <c r="D21" i="50" a="1"/>
  <c r="D21" i="50" s="1"/>
  <c r="E21" i="50" a="1"/>
  <c r="E21" i="50" s="1"/>
  <c r="F21" i="50" a="1"/>
  <c r="F21" i="50" s="1"/>
  <c r="G21" i="50" a="1"/>
  <c r="G21" i="50" s="1"/>
  <c r="H21" i="50" a="1"/>
  <c r="H21" i="50" s="1"/>
  <c r="C22" i="50" a="1"/>
  <c r="C22" i="50" s="1"/>
  <c r="D22" i="50" a="1"/>
  <c r="D22" i="50" s="1"/>
  <c r="E22" i="50" a="1"/>
  <c r="E22" i="50" s="1"/>
  <c r="F22" i="50" a="1"/>
  <c r="F22" i="50" s="1"/>
  <c r="G22" i="50" a="1"/>
  <c r="G22" i="50" s="1"/>
  <c r="H22" i="50" a="1"/>
  <c r="H22" i="50" s="1"/>
  <c r="C23" i="50" a="1"/>
  <c r="C23" i="50" s="1"/>
  <c r="D23" i="50" a="1"/>
  <c r="D23" i="50" s="1"/>
  <c r="E23" i="50" a="1"/>
  <c r="E23" i="50" s="1"/>
  <c r="F23" i="50" a="1"/>
  <c r="F23" i="50" s="1"/>
  <c r="G23" i="50" a="1"/>
  <c r="G23" i="50" s="1"/>
  <c r="H23" i="50" a="1"/>
  <c r="H23" i="50" s="1"/>
  <c r="C24" i="50" a="1"/>
  <c r="C24" i="50" s="1"/>
  <c r="D24" i="50" a="1"/>
  <c r="D24" i="50" s="1"/>
  <c r="E24" i="50" a="1"/>
  <c r="E24" i="50" s="1"/>
  <c r="F24" i="50" a="1"/>
  <c r="F24" i="50" s="1"/>
  <c r="G24" i="50" a="1"/>
  <c r="G24" i="50" s="1"/>
  <c r="H24" i="50" a="1"/>
  <c r="H24" i="50" s="1"/>
  <c r="C25" i="50" a="1"/>
  <c r="C25" i="50" s="1"/>
  <c r="D25" i="50" a="1"/>
  <c r="D25" i="50" s="1"/>
  <c r="E25" i="50" a="1"/>
  <c r="E25" i="50" s="1"/>
  <c r="F25" i="50" a="1"/>
  <c r="F25" i="50" s="1"/>
  <c r="G25" i="50" a="1"/>
  <c r="G25" i="50" s="1"/>
  <c r="H25" i="50" a="1"/>
  <c r="H25" i="50" s="1"/>
  <c r="C26" i="50" a="1"/>
  <c r="C26" i="50" s="1"/>
  <c r="D26" i="50" a="1"/>
  <c r="D26" i="50" s="1"/>
  <c r="E26" i="50" a="1"/>
  <c r="E26" i="50" s="1"/>
  <c r="F26" i="50" a="1"/>
  <c r="F26" i="50" s="1"/>
  <c r="G26" i="50" a="1"/>
  <c r="G26" i="50" s="1"/>
  <c r="H26" i="50" a="1"/>
  <c r="H26" i="50" s="1"/>
  <c r="C27" i="50" a="1"/>
  <c r="C27" i="50" s="1"/>
  <c r="D27" i="50" a="1"/>
  <c r="D27" i="50" s="1"/>
  <c r="E27" i="50" a="1"/>
  <c r="E27" i="50" s="1"/>
  <c r="F27" i="50" a="1"/>
  <c r="F27" i="50" s="1"/>
  <c r="G27" i="50" a="1"/>
  <c r="G27" i="50" s="1"/>
  <c r="H27" i="50" a="1"/>
  <c r="H27" i="50" s="1"/>
  <c r="C28" i="50" a="1"/>
  <c r="C28" i="50" s="1"/>
  <c r="D28" i="50" a="1"/>
  <c r="D28" i="50" s="1"/>
  <c r="E28" i="50" a="1"/>
  <c r="E28" i="50" s="1"/>
  <c r="F28" i="50" a="1"/>
  <c r="F28" i="50" s="1"/>
  <c r="K28" i="50" s="1"/>
  <c r="G28" i="50" a="1"/>
  <c r="G28" i="50" s="1"/>
  <c r="H28" i="50" a="1"/>
  <c r="H28" i="50" s="1"/>
  <c r="C29" i="50" a="1"/>
  <c r="C29" i="50" s="1"/>
  <c r="D29" i="50" a="1"/>
  <c r="D29" i="50" s="1"/>
  <c r="E29" i="50" a="1"/>
  <c r="E29" i="50" s="1"/>
  <c r="F29" i="50" a="1"/>
  <c r="F29" i="50" s="1"/>
  <c r="G29" i="50" a="1"/>
  <c r="G29" i="50" s="1"/>
  <c r="H29" i="50" a="1"/>
  <c r="H29" i="50" s="1"/>
  <c r="C30" i="50" a="1"/>
  <c r="C30" i="50" s="1"/>
  <c r="D30" i="50" a="1"/>
  <c r="D30" i="50" s="1"/>
  <c r="E30" i="50" a="1"/>
  <c r="E30" i="50" s="1"/>
  <c r="F30" i="50" a="1"/>
  <c r="F30" i="50" s="1"/>
  <c r="G30" i="50" a="1"/>
  <c r="G30" i="50" s="1"/>
  <c r="H30" i="50" a="1"/>
  <c r="H30" i="50" s="1"/>
  <c r="C31" i="50" a="1"/>
  <c r="C31" i="50" s="1"/>
  <c r="D31" i="50" a="1"/>
  <c r="D31" i="50" s="1"/>
  <c r="E31" i="50" a="1"/>
  <c r="E31" i="50" s="1"/>
  <c r="F31" i="50" a="1"/>
  <c r="F31" i="50" s="1"/>
  <c r="G31" i="50" a="1"/>
  <c r="G31" i="50" s="1"/>
  <c r="H31" i="50" a="1"/>
  <c r="H31" i="50" s="1"/>
  <c r="C32" i="50" a="1"/>
  <c r="C32" i="50" s="1"/>
  <c r="D32" i="50" a="1"/>
  <c r="D32" i="50" s="1"/>
  <c r="E32" i="50" a="1"/>
  <c r="E32" i="50" s="1"/>
  <c r="F32" i="50" a="1"/>
  <c r="F32" i="50" s="1"/>
  <c r="G32" i="50" a="1"/>
  <c r="G32" i="50" s="1"/>
  <c r="H32" i="50" a="1"/>
  <c r="H32" i="50" s="1"/>
  <c r="C33" i="50" a="1"/>
  <c r="C33" i="50" s="1"/>
  <c r="D33" i="50" a="1"/>
  <c r="D33" i="50" s="1"/>
  <c r="E33" i="50" a="1"/>
  <c r="E33" i="50" s="1"/>
  <c r="F33" i="50" a="1"/>
  <c r="F33" i="50" s="1"/>
  <c r="G33" i="50" a="1"/>
  <c r="G33" i="50" s="1"/>
  <c r="H33" i="50" a="1"/>
  <c r="H33" i="50" s="1"/>
  <c r="C34" i="50" a="1"/>
  <c r="C34" i="50" s="1"/>
  <c r="D34" i="50" a="1"/>
  <c r="D34" i="50" s="1"/>
  <c r="E34" i="50" a="1"/>
  <c r="E34" i="50" s="1"/>
  <c r="F34" i="50" a="1"/>
  <c r="F34" i="50" s="1"/>
  <c r="G34" i="50" a="1"/>
  <c r="G34" i="50" s="1"/>
  <c r="H34" i="50" a="1"/>
  <c r="H34" i="50" s="1"/>
  <c r="C35" i="50" a="1"/>
  <c r="C35" i="50" s="1"/>
  <c r="D35" i="50" a="1"/>
  <c r="D35" i="50" s="1"/>
  <c r="E35" i="50" a="1"/>
  <c r="E35" i="50" s="1"/>
  <c r="F35" i="50" a="1"/>
  <c r="F35" i="50" s="1"/>
  <c r="G35" i="50" a="1"/>
  <c r="G35" i="50" s="1"/>
  <c r="H35" i="50" a="1"/>
  <c r="H35" i="50" s="1"/>
  <c r="C36" i="50" a="1"/>
  <c r="C36" i="50" s="1"/>
  <c r="D36" i="50" a="1"/>
  <c r="D36" i="50" s="1"/>
  <c r="E36" i="50" a="1"/>
  <c r="E36" i="50" s="1"/>
  <c r="F36" i="50" a="1"/>
  <c r="F36" i="50" s="1"/>
  <c r="K36" i="50" s="1"/>
  <c r="G36" i="50" a="1"/>
  <c r="G36" i="50" s="1"/>
  <c r="H36" i="50" a="1"/>
  <c r="H36" i="50" s="1"/>
  <c r="C37" i="50" a="1"/>
  <c r="C37" i="50" s="1"/>
  <c r="D37" i="50" a="1"/>
  <c r="D37" i="50" s="1"/>
  <c r="E37" i="50" a="1"/>
  <c r="E37" i="50" s="1"/>
  <c r="F37" i="50" a="1"/>
  <c r="F37" i="50" s="1"/>
  <c r="G37" i="50" a="1"/>
  <c r="G37" i="50" s="1"/>
  <c r="H37" i="50" a="1"/>
  <c r="H37" i="50" s="1"/>
  <c r="C38" i="50" a="1"/>
  <c r="C38" i="50" s="1"/>
  <c r="D38" i="50" a="1"/>
  <c r="D38" i="50" s="1"/>
  <c r="E38" i="50" a="1"/>
  <c r="E38" i="50" s="1"/>
  <c r="F38" i="50" a="1"/>
  <c r="F38" i="50" s="1"/>
  <c r="G38" i="50" a="1"/>
  <c r="G38" i="50" s="1"/>
  <c r="H38" i="50" a="1"/>
  <c r="H38" i="50" s="1"/>
  <c r="C39" i="50" a="1"/>
  <c r="C39" i="50" s="1"/>
  <c r="D39" i="50" a="1"/>
  <c r="D39" i="50" s="1"/>
  <c r="E39" i="50" a="1"/>
  <c r="E39" i="50" s="1"/>
  <c r="F39" i="50" a="1"/>
  <c r="F39" i="50" s="1"/>
  <c r="G39" i="50" a="1"/>
  <c r="G39" i="50" s="1"/>
  <c r="H39" i="50" a="1"/>
  <c r="H39" i="50" s="1"/>
  <c r="C40" i="50" a="1"/>
  <c r="C40" i="50" s="1"/>
  <c r="D40" i="50" a="1"/>
  <c r="D40" i="50" s="1"/>
  <c r="E40" i="50" a="1"/>
  <c r="E40" i="50" s="1"/>
  <c r="F40" i="50" a="1"/>
  <c r="F40" i="50" s="1"/>
  <c r="K40" i="50" s="1"/>
  <c r="G40" i="50" a="1"/>
  <c r="G40" i="50" s="1"/>
  <c r="H40" i="50" a="1"/>
  <c r="H40" i="50" s="1"/>
  <c r="C41" i="50" a="1"/>
  <c r="C41" i="50" s="1"/>
  <c r="D41" i="50" a="1"/>
  <c r="D41" i="50" s="1"/>
  <c r="E41" i="50" a="1"/>
  <c r="E41" i="50" s="1"/>
  <c r="F41" i="50" a="1"/>
  <c r="F41" i="50" s="1"/>
  <c r="G41" i="50" a="1"/>
  <c r="G41" i="50" s="1"/>
  <c r="H41" i="50" a="1"/>
  <c r="H41" i="50" s="1"/>
  <c r="C42" i="50" a="1"/>
  <c r="C42" i="50" s="1"/>
  <c r="D42" i="50" a="1"/>
  <c r="D42" i="50" s="1"/>
  <c r="E42" i="50" a="1"/>
  <c r="E42" i="50" s="1"/>
  <c r="F42" i="50" a="1"/>
  <c r="F42" i="50" s="1"/>
  <c r="G42" i="50" a="1"/>
  <c r="G42" i="50" s="1"/>
  <c r="H42" i="50" a="1"/>
  <c r="H42" i="50" s="1"/>
  <c r="C43" i="50" a="1"/>
  <c r="C43" i="50" s="1"/>
  <c r="D43" i="50" a="1"/>
  <c r="D43" i="50" s="1"/>
  <c r="E43" i="50" a="1"/>
  <c r="E43" i="50" s="1"/>
  <c r="F43" i="50" a="1"/>
  <c r="F43" i="50" s="1"/>
  <c r="G43" i="50" a="1"/>
  <c r="G43" i="50" s="1"/>
  <c r="H43" i="50" a="1"/>
  <c r="H43" i="50" s="1"/>
  <c r="C44" i="50" a="1"/>
  <c r="C44" i="50" s="1"/>
  <c r="D44" i="50" a="1"/>
  <c r="D44" i="50" s="1"/>
  <c r="E44" i="50" a="1"/>
  <c r="E44" i="50" s="1"/>
  <c r="F44" i="50" a="1"/>
  <c r="F44" i="50" s="1"/>
  <c r="K44" i="50" s="1"/>
  <c r="G44" i="50" a="1"/>
  <c r="G44" i="50" s="1"/>
  <c r="H44" i="50" a="1"/>
  <c r="H44" i="50" s="1"/>
  <c r="C45" i="50" a="1"/>
  <c r="C45" i="50" s="1"/>
  <c r="D45" i="50" a="1"/>
  <c r="D45" i="50" s="1"/>
  <c r="E45" i="50" a="1"/>
  <c r="E45" i="50" s="1"/>
  <c r="F45" i="50" a="1"/>
  <c r="F45" i="50" s="1"/>
  <c r="G45" i="50" a="1"/>
  <c r="G45" i="50" s="1"/>
  <c r="H45" i="50" a="1"/>
  <c r="H45" i="50" s="1"/>
  <c r="C46" i="50" a="1"/>
  <c r="C46" i="50" s="1"/>
  <c r="D46" i="50" a="1"/>
  <c r="D46" i="50" s="1"/>
  <c r="E46" i="50" a="1"/>
  <c r="E46" i="50" s="1"/>
  <c r="F46" i="50" a="1"/>
  <c r="F46" i="50" s="1"/>
  <c r="G46" i="50" a="1"/>
  <c r="G46" i="50" s="1"/>
  <c r="H46" i="50" a="1"/>
  <c r="H46" i="50" s="1"/>
  <c r="C47" i="50" a="1"/>
  <c r="C47" i="50" s="1"/>
  <c r="D47" i="50" a="1"/>
  <c r="D47" i="50" s="1"/>
  <c r="E47" i="50" a="1"/>
  <c r="E47" i="50" s="1"/>
  <c r="F47" i="50" a="1"/>
  <c r="F47" i="50" s="1"/>
  <c r="G47" i="50" a="1"/>
  <c r="G47" i="50" s="1"/>
  <c r="H47" i="50" a="1"/>
  <c r="H47" i="50" s="1"/>
  <c r="C48" i="50" a="1"/>
  <c r="C48" i="50" s="1"/>
  <c r="D48" i="50" a="1"/>
  <c r="D48" i="50" s="1"/>
  <c r="E48" i="50" a="1"/>
  <c r="E48" i="50" s="1"/>
  <c r="F48" i="50" a="1"/>
  <c r="F48" i="50" s="1"/>
  <c r="G48" i="50" a="1"/>
  <c r="G48" i="50" s="1"/>
  <c r="H48" i="50" a="1"/>
  <c r="H48" i="50" s="1"/>
  <c r="C49" i="50" a="1"/>
  <c r="C49" i="50" s="1"/>
  <c r="D49" i="50" a="1"/>
  <c r="D49" i="50" s="1"/>
  <c r="E49" i="50" a="1"/>
  <c r="E49" i="50" s="1"/>
  <c r="F49" i="50" a="1"/>
  <c r="F49" i="50" s="1"/>
  <c r="M49" i="50" s="1"/>
  <c r="G49" i="50" a="1"/>
  <c r="G49" i="50" s="1"/>
  <c r="H49" i="50" a="1"/>
  <c r="H49" i="50" s="1"/>
  <c r="C50" i="50" a="1"/>
  <c r="C50" i="50" s="1"/>
  <c r="D50" i="50" a="1"/>
  <c r="D50" i="50" s="1"/>
  <c r="E50" i="50" a="1"/>
  <c r="E50" i="50" s="1"/>
  <c r="F50" i="50" a="1"/>
  <c r="F50" i="50" s="1"/>
  <c r="K50" i="50" s="1"/>
  <c r="G50" i="50" a="1"/>
  <c r="G50" i="50" s="1"/>
  <c r="H50" i="50" a="1"/>
  <c r="H50" i="50" s="1"/>
  <c r="G7" i="50" a="1"/>
  <c r="G7" i="50" s="1"/>
  <c r="H7" i="50" a="1"/>
  <c r="H7" i="50" s="1"/>
  <c r="F7" i="50" a="1"/>
  <c r="F7" i="50" s="1"/>
  <c r="E7" i="50" a="1"/>
  <c r="E7" i="50" s="1"/>
  <c r="D7" i="50" a="1"/>
  <c r="D7" i="50" s="1"/>
  <c r="C7" i="50" a="1"/>
  <c r="C7" i="50" s="1"/>
  <c r="C8" i="49" a="1"/>
  <c r="C8" i="49" s="1"/>
  <c r="D8" i="49" a="1"/>
  <c r="D8" i="49" s="1"/>
  <c r="E8" i="49" a="1"/>
  <c r="E8" i="49" s="1"/>
  <c r="F8" i="49" a="1"/>
  <c r="F8" i="49" s="1"/>
  <c r="G8" i="49" a="1"/>
  <c r="G8" i="49" s="1"/>
  <c r="C9" i="49" a="1"/>
  <c r="C9" i="49" s="1"/>
  <c r="D9" i="49" a="1"/>
  <c r="D9" i="49" s="1"/>
  <c r="E9" i="49" a="1"/>
  <c r="E9" i="49" s="1"/>
  <c r="F9" i="49" a="1"/>
  <c r="F9" i="49" s="1"/>
  <c r="G9" i="49" a="1"/>
  <c r="G9" i="49" s="1"/>
  <c r="C10" i="49" a="1"/>
  <c r="C10" i="49" s="1"/>
  <c r="D10" i="49" a="1"/>
  <c r="D10" i="49" s="1"/>
  <c r="E10" i="49" a="1"/>
  <c r="E10" i="49" s="1"/>
  <c r="F10" i="49" a="1"/>
  <c r="F10" i="49" s="1"/>
  <c r="G10" i="49" a="1"/>
  <c r="G10" i="49" s="1"/>
  <c r="C11" i="49" a="1"/>
  <c r="C11" i="49" s="1"/>
  <c r="D11" i="49" a="1"/>
  <c r="D11" i="49" s="1"/>
  <c r="E11" i="49" a="1"/>
  <c r="E11" i="49" s="1"/>
  <c r="F11" i="49" a="1"/>
  <c r="F11" i="49" s="1"/>
  <c r="G11" i="49" a="1"/>
  <c r="G11" i="49" s="1"/>
  <c r="C12" i="49" a="1"/>
  <c r="C12" i="49" s="1"/>
  <c r="D12" i="49" a="1"/>
  <c r="D12" i="49" s="1"/>
  <c r="E12" i="49" a="1"/>
  <c r="E12" i="49" s="1"/>
  <c r="F12" i="49" a="1"/>
  <c r="F12" i="49" s="1"/>
  <c r="G12" i="49" a="1"/>
  <c r="G12" i="49" s="1"/>
  <c r="C13" i="49" a="1"/>
  <c r="C13" i="49" s="1"/>
  <c r="D13" i="49" a="1"/>
  <c r="D13" i="49" s="1"/>
  <c r="E13" i="49" a="1"/>
  <c r="E13" i="49" s="1"/>
  <c r="F13" i="49" a="1"/>
  <c r="F13" i="49" s="1"/>
  <c r="G13" i="49" a="1"/>
  <c r="G13" i="49" s="1"/>
  <c r="C14" i="49" a="1"/>
  <c r="C14" i="49" s="1"/>
  <c r="D14" i="49" a="1"/>
  <c r="D14" i="49" s="1"/>
  <c r="E14" i="49" a="1"/>
  <c r="E14" i="49" s="1"/>
  <c r="F14" i="49" a="1"/>
  <c r="F14" i="49" s="1"/>
  <c r="G14" i="49" a="1"/>
  <c r="G14" i="49" s="1"/>
  <c r="C15" i="49" a="1"/>
  <c r="C15" i="49" s="1"/>
  <c r="D15" i="49" a="1"/>
  <c r="D15" i="49" s="1"/>
  <c r="E15" i="49" a="1"/>
  <c r="E15" i="49" s="1"/>
  <c r="F15" i="49" a="1"/>
  <c r="F15" i="49" s="1"/>
  <c r="G15" i="49" a="1"/>
  <c r="G15" i="49" s="1"/>
  <c r="C16" i="49" a="1"/>
  <c r="C16" i="49" s="1"/>
  <c r="D16" i="49" a="1"/>
  <c r="D16" i="49" s="1"/>
  <c r="E16" i="49" a="1"/>
  <c r="E16" i="49" s="1"/>
  <c r="F16" i="49" a="1"/>
  <c r="F16" i="49" s="1"/>
  <c r="G16" i="49" a="1"/>
  <c r="G16" i="49" s="1"/>
  <c r="C17" i="49" a="1"/>
  <c r="C17" i="49" s="1"/>
  <c r="D17" i="49" a="1"/>
  <c r="D17" i="49" s="1"/>
  <c r="E17" i="49" a="1"/>
  <c r="E17" i="49" s="1"/>
  <c r="F17" i="49" a="1"/>
  <c r="F17" i="49" s="1"/>
  <c r="G17" i="49" a="1"/>
  <c r="G17" i="49" s="1"/>
  <c r="C18" i="49" a="1"/>
  <c r="C18" i="49" s="1"/>
  <c r="D18" i="49" a="1"/>
  <c r="D18" i="49" s="1"/>
  <c r="E18" i="49" a="1"/>
  <c r="E18" i="49" s="1"/>
  <c r="F18" i="49" a="1"/>
  <c r="F18" i="49" s="1"/>
  <c r="G18" i="49" a="1"/>
  <c r="G18" i="49" s="1"/>
  <c r="C19" i="49" a="1"/>
  <c r="C19" i="49" s="1"/>
  <c r="D19" i="49" a="1"/>
  <c r="D19" i="49" s="1"/>
  <c r="E19" i="49" a="1"/>
  <c r="E19" i="49" s="1"/>
  <c r="F19" i="49" a="1"/>
  <c r="F19" i="49" s="1"/>
  <c r="G19" i="49" a="1"/>
  <c r="G19" i="49" s="1"/>
  <c r="C20" i="49" a="1"/>
  <c r="C20" i="49" s="1"/>
  <c r="D20" i="49" a="1"/>
  <c r="D20" i="49" s="1"/>
  <c r="E20" i="49" a="1"/>
  <c r="E20" i="49" s="1"/>
  <c r="F20" i="49" a="1"/>
  <c r="F20" i="49" s="1"/>
  <c r="G20" i="49" a="1"/>
  <c r="G20" i="49" s="1"/>
  <c r="C21" i="49" a="1"/>
  <c r="C21" i="49" s="1"/>
  <c r="D21" i="49" a="1"/>
  <c r="D21" i="49" s="1"/>
  <c r="E21" i="49" a="1"/>
  <c r="E21" i="49" s="1"/>
  <c r="F21" i="49" a="1"/>
  <c r="F21" i="49" s="1"/>
  <c r="G21" i="49" a="1"/>
  <c r="G21" i="49" s="1"/>
  <c r="C22" i="49" a="1"/>
  <c r="C22" i="49" s="1"/>
  <c r="D22" i="49" a="1"/>
  <c r="D22" i="49" s="1"/>
  <c r="E22" i="49" a="1"/>
  <c r="E22" i="49" s="1"/>
  <c r="F22" i="49" a="1"/>
  <c r="F22" i="49" s="1"/>
  <c r="G22" i="49" a="1"/>
  <c r="G22" i="49" s="1"/>
  <c r="C23" i="49" a="1"/>
  <c r="C23" i="49" s="1"/>
  <c r="D23" i="49" a="1"/>
  <c r="D23" i="49" s="1"/>
  <c r="E23" i="49" a="1"/>
  <c r="E23" i="49" s="1"/>
  <c r="F23" i="49" a="1"/>
  <c r="F23" i="49" s="1"/>
  <c r="G23" i="49" a="1"/>
  <c r="G23" i="49" s="1"/>
  <c r="C24" i="49" a="1"/>
  <c r="C24" i="49" s="1"/>
  <c r="D24" i="49" a="1"/>
  <c r="D24" i="49" s="1"/>
  <c r="E24" i="49" a="1"/>
  <c r="E24" i="49" s="1"/>
  <c r="F24" i="49" a="1"/>
  <c r="F24" i="49" s="1"/>
  <c r="G24" i="49" a="1"/>
  <c r="G24" i="49" s="1"/>
  <c r="C25" i="49" a="1"/>
  <c r="C25" i="49" s="1"/>
  <c r="D25" i="49" a="1"/>
  <c r="D25" i="49" s="1"/>
  <c r="E25" i="49" a="1"/>
  <c r="E25" i="49" s="1"/>
  <c r="F25" i="49" a="1"/>
  <c r="F25" i="49" s="1"/>
  <c r="G25" i="49" a="1"/>
  <c r="G25" i="49" s="1"/>
  <c r="C26" i="49" a="1"/>
  <c r="C26" i="49" s="1"/>
  <c r="D26" i="49" a="1"/>
  <c r="D26" i="49" s="1"/>
  <c r="E26" i="49" a="1"/>
  <c r="E26" i="49" s="1"/>
  <c r="F26" i="49" a="1"/>
  <c r="F26" i="49" s="1"/>
  <c r="G26" i="49" a="1"/>
  <c r="G26" i="49" s="1"/>
  <c r="C27" i="49" a="1"/>
  <c r="C27" i="49" s="1"/>
  <c r="D27" i="49" a="1"/>
  <c r="D27" i="49" s="1"/>
  <c r="E27" i="49" a="1"/>
  <c r="E27" i="49" s="1"/>
  <c r="F27" i="49" a="1"/>
  <c r="F27" i="49" s="1"/>
  <c r="G27" i="49" a="1"/>
  <c r="G27" i="49" s="1"/>
  <c r="C28" i="49" a="1"/>
  <c r="C28" i="49" s="1"/>
  <c r="D28" i="49" a="1"/>
  <c r="D28" i="49" s="1"/>
  <c r="E28" i="49" a="1"/>
  <c r="E28" i="49" s="1"/>
  <c r="F28" i="49" a="1"/>
  <c r="F28" i="49" s="1"/>
  <c r="G28" i="49" a="1"/>
  <c r="G28" i="49" s="1"/>
  <c r="C29" i="49" a="1"/>
  <c r="C29" i="49" s="1"/>
  <c r="D29" i="49" a="1"/>
  <c r="D29" i="49" s="1"/>
  <c r="E29" i="49" a="1"/>
  <c r="E29" i="49" s="1"/>
  <c r="F29" i="49" a="1"/>
  <c r="F29" i="49" s="1"/>
  <c r="G29" i="49" a="1"/>
  <c r="G29" i="49" s="1"/>
  <c r="C30" i="49" a="1"/>
  <c r="C30" i="49" s="1"/>
  <c r="D30" i="49" a="1"/>
  <c r="D30" i="49" s="1"/>
  <c r="E30" i="49" a="1"/>
  <c r="E30" i="49" s="1"/>
  <c r="F30" i="49" a="1"/>
  <c r="F30" i="49" s="1"/>
  <c r="G30" i="49" a="1"/>
  <c r="G30" i="49" s="1"/>
  <c r="C31" i="49" a="1"/>
  <c r="C31" i="49" s="1"/>
  <c r="D31" i="49" a="1"/>
  <c r="D31" i="49" s="1"/>
  <c r="E31" i="49" a="1"/>
  <c r="E31" i="49" s="1"/>
  <c r="F31" i="49" a="1"/>
  <c r="F31" i="49" s="1"/>
  <c r="G31" i="49" a="1"/>
  <c r="G31" i="49" s="1"/>
  <c r="C32" i="49" a="1"/>
  <c r="C32" i="49" s="1"/>
  <c r="D32" i="49" a="1"/>
  <c r="D32" i="49" s="1"/>
  <c r="E32" i="49" a="1"/>
  <c r="E32" i="49" s="1"/>
  <c r="F32" i="49" a="1"/>
  <c r="F32" i="49" s="1"/>
  <c r="G32" i="49" a="1"/>
  <c r="G32" i="49" s="1"/>
  <c r="C33" i="49" a="1"/>
  <c r="C33" i="49" s="1"/>
  <c r="D33" i="49" a="1"/>
  <c r="D33" i="49" s="1"/>
  <c r="E33" i="49" a="1"/>
  <c r="E33" i="49" s="1"/>
  <c r="F33" i="49" a="1"/>
  <c r="F33" i="49" s="1"/>
  <c r="G33" i="49" a="1"/>
  <c r="G33" i="49" s="1"/>
  <c r="C34" i="49" a="1"/>
  <c r="C34" i="49" s="1"/>
  <c r="D34" i="49" a="1"/>
  <c r="D34" i="49" s="1"/>
  <c r="E34" i="49" a="1"/>
  <c r="E34" i="49" s="1"/>
  <c r="F34" i="49" a="1"/>
  <c r="F34" i="49" s="1"/>
  <c r="G34" i="49" a="1"/>
  <c r="G34" i="49" s="1"/>
  <c r="C35" i="49" a="1"/>
  <c r="C35" i="49" s="1"/>
  <c r="D35" i="49" a="1"/>
  <c r="D35" i="49" s="1"/>
  <c r="E35" i="49" a="1"/>
  <c r="E35" i="49" s="1"/>
  <c r="F35" i="49" a="1"/>
  <c r="F35" i="49" s="1"/>
  <c r="G35" i="49" a="1"/>
  <c r="G35" i="49" s="1"/>
  <c r="C36" i="49" a="1"/>
  <c r="C36" i="49" s="1"/>
  <c r="D36" i="49" a="1"/>
  <c r="D36" i="49" s="1"/>
  <c r="E36" i="49" a="1"/>
  <c r="E36" i="49" s="1"/>
  <c r="F36" i="49" a="1"/>
  <c r="F36" i="49" s="1"/>
  <c r="G36" i="49" a="1"/>
  <c r="G36" i="49" s="1"/>
  <c r="C37" i="49" a="1"/>
  <c r="C37" i="49" s="1"/>
  <c r="D37" i="49" a="1"/>
  <c r="D37" i="49" s="1"/>
  <c r="E37" i="49" a="1"/>
  <c r="E37" i="49" s="1"/>
  <c r="F37" i="49" a="1"/>
  <c r="F37" i="49" s="1"/>
  <c r="G37" i="49" a="1"/>
  <c r="G37" i="49" s="1"/>
  <c r="C38" i="49" a="1"/>
  <c r="C38" i="49" s="1"/>
  <c r="D38" i="49" a="1"/>
  <c r="D38" i="49" s="1"/>
  <c r="E38" i="49" a="1"/>
  <c r="E38" i="49" s="1"/>
  <c r="F38" i="49" a="1"/>
  <c r="F38" i="49" s="1"/>
  <c r="G38" i="49" a="1"/>
  <c r="G38" i="49" s="1"/>
  <c r="C39" i="49" a="1"/>
  <c r="C39" i="49" s="1"/>
  <c r="D39" i="49" a="1"/>
  <c r="D39" i="49" s="1"/>
  <c r="E39" i="49" a="1"/>
  <c r="E39" i="49" s="1"/>
  <c r="F39" i="49" a="1"/>
  <c r="F39" i="49" s="1"/>
  <c r="G39" i="49" a="1"/>
  <c r="G39" i="49" s="1"/>
  <c r="C40" i="49" a="1"/>
  <c r="C40" i="49" s="1"/>
  <c r="D40" i="49" a="1"/>
  <c r="D40" i="49" s="1"/>
  <c r="E40" i="49" a="1"/>
  <c r="E40" i="49" s="1"/>
  <c r="F40" i="49" a="1"/>
  <c r="F40" i="49" s="1"/>
  <c r="G40" i="49" a="1"/>
  <c r="G40" i="49" s="1"/>
  <c r="C41" i="49" a="1"/>
  <c r="C41" i="49" s="1"/>
  <c r="D41" i="49" a="1"/>
  <c r="D41" i="49" s="1"/>
  <c r="E41" i="49" a="1"/>
  <c r="E41" i="49" s="1"/>
  <c r="F41" i="49" a="1"/>
  <c r="F41" i="49" s="1"/>
  <c r="G41" i="49" a="1"/>
  <c r="G41" i="49" s="1"/>
  <c r="C42" i="49" a="1"/>
  <c r="C42" i="49" s="1"/>
  <c r="D42" i="49" a="1"/>
  <c r="D42" i="49" s="1"/>
  <c r="E42" i="49" a="1"/>
  <c r="E42" i="49" s="1"/>
  <c r="F42" i="49" a="1"/>
  <c r="F42" i="49" s="1"/>
  <c r="G42" i="49" a="1"/>
  <c r="G42" i="49" s="1"/>
  <c r="C43" i="49" a="1"/>
  <c r="C43" i="49" s="1"/>
  <c r="D43" i="49" a="1"/>
  <c r="D43" i="49" s="1"/>
  <c r="E43" i="49" a="1"/>
  <c r="E43" i="49" s="1"/>
  <c r="F43" i="49" a="1"/>
  <c r="F43" i="49" s="1"/>
  <c r="G43" i="49" a="1"/>
  <c r="G43" i="49" s="1"/>
  <c r="C44" i="49" a="1"/>
  <c r="C44" i="49" s="1"/>
  <c r="D44" i="49" a="1"/>
  <c r="D44" i="49" s="1"/>
  <c r="E44" i="49" a="1"/>
  <c r="E44" i="49" s="1"/>
  <c r="F44" i="49" a="1"/>
  <c r="F44" i="49" s="1"/>
  <c r="G44" i="49" a="1"/>
  <c r="G44" i="49" s="1"/>
  <c r="C45" i="49" a="1"/>
  <c r="C45" i="49" s="1"/>
  <c r="D45" i="49" a="1"/>
  <c r="D45" i="49" s="1"/>
  <c r="E45" i="49" a="1"/>
  <c r="E45" i="49" s="1"/>
  <c r="F45" i="49" a="1"/>
  <c r="F45" i="49" s="1"/>
  <c r="G45" i="49" a="1"/>
  <c r="G45" i="49" s="1"/>
  <c r="C46" i="49" a="1"/>
  <c r="C46" i="49" s="1"/>
  <c r="D46" i="49" a="1"/>
  <c r="D46" i="49" s="1"/>
  <c r="E46" i="49" a="1"/>
  <c r="E46" i="49" s="1"/>
  <c r="F46" i="49" a="1"/>
  <c r="F46" i="49" s="1"/>
  <c r="G46" i="49" a="1"/>
  <c r="G46" i="49" s="1"/>
  <c r="C47" i="49" a="1"/>
  <c r="C47" i="49" s="1"/>
  <c r="D47" i="49" a="1"/>
  <c r="D47" i="49" s="1"/>
  <c r="E47" i="49" a="1"/>
  <c r="E47" i="49" s="1"/>
  <c r="F47" i="49" a="1"/>
  <c r="F47" i="49" s="1"/>
  <c r="G47" i="49" a="1"/>
  <c r="G47" i="49" s="1"/>
  <c r="C48" i="49" a="1"/>
  <c r="C48" i="49" s="1"/>
  <c r="D48" i="49" a="1"/>
  <c r="D48" i="49" s="1"/>
  <c r="E48" i="49" a="1"/>
  <c r="E48" i="49" s="1"/>
  <c r="F48" i="49" a="1"/>
  <c r="F48" i="49" s="1"/>
  <c r="G48" i="49" a="1"/>
  <c r="G48" i="49" s="1"/>
  <c r="C49" i="49" a="1"/>
  <c r="C49" i="49" s="1"/>
  <c r="D49" i="49" a="1"/>
  <c r="D49" i="49" s="1"/>
  <c r="E49" i="49" a="1"/>
  <c r="E49" i="49" s="1"/>
  <c r="F49" i="49" a="1"/>
  <c r="F49" i="49" s="1"/>
  <c r="G49" i="49" a="1"/>
  <c r="G49" i="49" s="1"/>
  <c r="C50" i="49" a="1"/>
  <c r="C50" i="49" s="1"/>
  <c r="D50" i="49" a="1"/>
  <c r="D50" i="49" s="1"/>
  <c r="E50" i="49" a="1"/>
  <c r="E50" i="49" s="1"/>
  <c r="F50" i="49" a="1"/>
  <c r="F50" i="49" s="1"/>
  <c r="L50" i="49" s="1"/>
  <c r="G50" i="49" a="1"/>
  <c r="G50" i="49" s="1"/>
  <c r="G7" i="49" a="1"/>
  <c r="G7" i="49" s="1"/>
  <c r="F7" i="49" a="1"/>
  <c r="F7" i="49" s="1"/>
  <c r="E7" i="49" a="1"/>
  <c r="E7" i="49" s="1"/>
  <c r="D7" i="49" a="1"/>
  <c r="D7" i="49" s="1"/>
  <c r="C7" i="49" a="1"/>
  <c r="C7" i="49" s="1"/>
  <c r="C8" i="48" a="1"/>
  <c r="C8" i="48" s="1"/>
  <c r="D8" i="48" a="1"/>
  <c r="D8" i="48" s="1"/>
  <c r="E8" i="48" a="1"/>
  <c r="E8" i="48" s="1"/>
  <c r="H8" i="48" a="1"/>
  <c r="H8" i="48" s="1"/>
  <c r="F8" i="48" a="1"/>
  <c r="F8" i="48" s="1"/>
  <c r="C9" i="48" a="1"/>
  <c r="C9" i="48" s="1"/>
  <c r="D9" i="48" a="1"/>
  <c r="D9" i="48" s="1"/>
  <c r="E9" i="48" a="1"/>
  <c r="E9" i="48" s="1"/>
  <c r="H9" i="48" a="1"/>
  <c r="H9" i="48" s="1"/>
  <c r="F9" i="48" a="1"/>
  <c r="F9" i="48" s="1"/>
  <c r="C10" i="48" a="1"/>
  <c r="C10" i="48" s="1"/>
  <c r="D10" i="48" a="1"/>
  <c r="D10" i="48" s="1"/>
  <c r="E10" i="48" a="1"/>
  <c r="E10" i="48" s="1"/>
  <c r="H10" i="48" a="1"/>
  <c r="H10" i="48" s="1"/>
  <c r="F10" i="48" a="1"/>
  <c r="F10" i="48" s="1"/>
  <c r="C11" i="48" a="1"/>
  <c r="C11" i="48" s="1"/>
  <c r="D11" i="48" a="1"/>
  <c r="D11" i="48" s="1"/>
  <c r="E11" i="48" a="1"/>
  <c r="E11" i="48" s="1"/>
  <c r="H11" i="48" a="1"/>
  <c r="H11" i="48" s="1"/>
  <c r="F11" i="48" a="1"/>
  <c r="F11" i="48" s="1"/>
  <c r="C12" i="48" a="1"/>
  <c r="C12" i="48" s="1"/>
  <c r="D12" i="48" a="1"/>
  <c r="D12" i="48" s="1"/>
  <c r="E12" i="48" a="1"/>
  <c r="E12" i="48" s="1"/>
  <c r="H12" i="48" a="1"/>
  <c r="H12" i="48" s="1"/>
  <c r="F12" i="48" a="1"/>
  <c r="F12" i="48" s="1"/>
  <c r="C13" i="48" a="1"/>
  <c r="C13" i="48" s="1"/>
  <c r="D13" i="48" a="1"/>
  <c r="D13" i="48" s="1"/>
  <c r="E13" i="48" a="1"/>
  <c r="E13" i="48" s="1"/>
  <c r="H13" i="48" a="1"/>
  <c r="H13" i="48" s="1"/>
  <c r="F13" i="48" a="1"/>
  <c r="F13" i="48" s="1"/>
  <c r="C14" i="48" a="1"/>
  <c r="C14" i="48" s="1"/>
  <c r="D14" i="48" a="1"/>
  <c r="D14" i="48" s="1"/>
  <c r="E14" i="48" a="1"/>
  <c r="E14" i="48" s="1"/>
  <c r="H14" i="48" a="1"/>
  <c r="H14" i="48" s="1"/>
  <c r="F14" i="48" a="1"/>
  <c r="F14" i="48" s="1"/>
  <c r="C15" i="48" a="1"/>
  <c r="C15" i="48" s="1"/>
  <c r="D15" i="48" a="1"/>
  <c r="D15" i="48" s="1"/>
  <c r="E15" i="48" a="1"/>
  <c r="E15" i="48" s="1"/>
  <c r="H15" i="48" a="1"/>
  <c r="H15" i="48" s="1"/>
  <c r="F15" i="48" a="1"/>
  <c r="F15" i="48" s="1"/>
  <c r="C16" i="48" a="1"/>
  <c r="C16" i="48" s="1"/>
  <c r="D16" i="48" a="1"/>
  <c r="D16" i="48" s="1"/>
  <c r="E16" i="48" a="1"/>
  <c r="E16" i="48" s="1"/>
  <c r="H16" i="48" a="1"/>
  <c r="H16" i="48" s="1"/>
  <c r="F16" i="48" a="1"/>
  <c r="F16" i="48" s="1"/>
  <c r="C17" i="48" a="1"/>
  <c r="C17" i="48" s="1"/>
  <c r="D17" i="48" a="1"/>
  <c r="D17" i="48" s="1"/>
  <c r="E17" i="48" a="1"/>
  <c r="E17" i="48" s="1"/>
  <c r="H17" i="48" a="1"/>
  <c r="H17" i="48" s="1"/>
  <c r="F17" i="48" a="1"/>
  <c r="F17" i="48" s="1"/>
  <c r="C18" i="48" a="1"/>
  <c r="C18" i="48" s="1"/>
  <c r="D18" i="48" a="1"/>
  <c r="D18" i="48" s="1"/>
  <c r="E18" i="48" a="1"/>
  <c r="E18" i="48" s="1"/>
  <c r="H18" i="48" a="1"/>
  <c r="H18" i="48" s="1"/>
  <c r="F18" i="48" a="1"/>
  <c r="F18" i="48" s="1"/>
  <c r="C19" i="48" a="1"/>
  <c r="C19" i="48" s="1"/>
  <c r="D19" i="48" a="1"/>
  <c r="D19" i="48" s="1"/>
  <c r="E19" i="48" a="1"/>
  <c r="E19" i="48" s="1"/>
  <c r="H19" i="48" a="1"/>
  <c r="H19" i="48" s="1"/>
  <c r="F19" i="48" a="1"/>
  <c r="F19" i="48" s="1"/>
  <c r="C20" i="48" a="1"/>
  <c r="C20" i="48" s="1"/>
  <c r="D20" i="48" a="1"/>
  <c r="D20" i="48" s="1"/>
  <c r="E20" i="48" a="1"/>
  <c r="E20" i="48" s="1"/>
  <c r="H20" i="48" a="1"/>
  <c r="H20" i="48" s="1"/>
  <c r="F20" i="48" a="1"/>
  <c r="F20" i="48" s="1"/>
  <c r="C21" i="48" a="1"/>
  <c r="C21" i="48" s="1"/>
  <c r="D21" i="48" a="1"/>
  <c r="D21" i="48" s="1"/>
  <c r="E21" i="48" a="1"/>
  <c r="E21" i="48" s="1"/>
  <c r="H21" i="48" a="1"/>
  <c r="H21" i="48" s="1"/>
  <c r="F21" i="48" a="1"/>
  <c r="F21" i="48" s="1"/>
  <c r="C22" i="48" a="1"/>
  <c r="C22" i="48" s="1"/>
  <c r="D22" i="48" a="1"/>
  <c r="D22" i="48" s="1"/>
  <c r="E22" i="48" a="1"/>
  <c r="E22" i="48" s="1"/>
  <c r="H22" i="48" a="1"/>
  <c r="H22" i="48" s="1"/>
  <c r="F22" i="48" a="1"/>
  <c r="F22" i="48" s="1"/>
  <c r="C23" i="48" a="1"/>
  <c r="C23" i="48" s="1"/>
  <c r="D23" i="48" a="1"/>
  <c r="D23" i="48" s="1"/>
  <c r="E23" i="48" a="1"/>
  <c r="E23" i="48" s="1"/>
  <c r="H23" i="48" a="1"/>
  <c r="H23" i="48" s="1"/>
  <c r="F23" i="48" a="1"/>
  <c r="F23" i="48" s="1"/>
  <c r="C24" i="48" a="1"/>
  <c r="C24" i="48" s="1"/>
  <c r="D24" i="48" a="1"/>
  <c r="D24" i="48" s="1"/>
  <c r="E24" i="48" a="1"/>
  <c r="E24" i="48" s="1"/>
  <c r="H24" i="48" a="1"/>
  <c r="H24" i="48" s="1"/>
  <c r="F24" i="48" a="1"/>
  <c r="F24" i="48" s="1"/>
  <c r="C25" i="48" a="1"/>
  <c r="C25" i="48" s="1"/>
  <c r="D25" i="48" a="1"/>
  <c r="D25" i="48" s="1"/>
  <c r="E25" i="48" a="1"/>
  <c r="E25" i="48" s="1"/>
  <c r="H25" i="48" a="1"/>
  <c r="H25" i="48" s="1"/>
  <c r="F25" i="48" a="1"/>
  <c r="F25" i="48" s="1"/>
  <c r="C26" i="48" a="1"/>
  <c r="C26" i="48" s="1"/>
  <c r="D26" i="48" a="1"/>
  <c r="D26" i="48" s="1"/>
  <c r="E26" i="48" a="1"/>
  <c r="E26" i="48" s="1"/>
  <c r="H26" i="48" a="1"/>
  <c r="H26" i="48" s="1"/>
  <c r="F26" i="48" a="1"/>
  <c r="F26" i="48" s="1"/>
  <c r="C27" i="48" a="1"/>
  <c r="C27" i="48" s="1"/>
  <c r="D27" i="48" a="1"/>
  <c r="D27" i="48" s="1"/>
  <c r="E27" i="48" a="1"/>
  <c r="E27" i="48" s="1"/>
  <c r="H27" i="48" a="1"/>
  <c r="H27" i="48" s="1"/>
  <c r="F27" i="48" a="1"/>
  <c r="F27" i="48" s="1"/>
  <c r="C28" i="48" a="1"/>
  <c r="C28" i="48" s="1"/>
  <c r="D28" i="48" a="1"/>
  <c r="D28" i="48" s="1"/>
  <c r="E28" i="48" a="1"/>
  <c r="E28" i="48" s="1"/>
  <c r="H28" i="48" a="1"/>
  <c r="H28" i="48" s="1"/>
  <c r="F28" i="48" a="1"/>
  <c r="F28" i="48" s="1"/>
  <c r="C29" i="48" a="1"/>
  <c r="C29" i="48" s="1"/>
  <c r="D29" i="48" a="1"/>
  <c r="D29" i="48" s="1"/>
  <c r="E29" i="48" a="1"/>
  <c r="E29" i="48" s="1"/>
  <c r="H29" i="48" a="1"/>
  <c r="H29" i="48" s="1"/>
  <c r="F29" i="48" a="1"/>
  <c r="F29" i="48" s="1"/>
  <c r="C30" i="48" a="1"/>
  <c r="C30" i="48" s="1"/>
  <c r="D30" i="48" a="1"/>
  <c r="D30" i="48" s="1"/>
  <c r="E30" i="48" a="1"/>
  <c r="E30" i="48" s="1"/>
  <c r="H30" i="48" a="1"/>
  <c r="H30" i="48" s="1"/>
  <c r="F30" i="48" a="1"/>
  <c r="F30" i="48" s="1"/>
  <c r="C31" i="48" a="1"/>
  <c r="C31" i="48" s="1"/>
  <c r="D31" i="48" a="1"/>
  <c r="D31" i="48" s="1"/>
  <c r="E31" i="48" a="1"/>
  <c r="E31" i="48" s="1"/>
  <c r="H31" i="48" a="1"/>
  <c r="H31" i="48" s="1"/>
  <c r="F31" i="48" a="1"/>
  <c r="F31" i="48" s="1"/>
  <c r="C32" i="48" a="1"/>
  <c r="C32" i="48" s="1"/>
  <c r="D32" i="48" a="1"/>
  <c r="D32" i="48" s="1"/>
  <c r="E32" i="48" a="1"/>
  <c r="E32" i="48" s="1"/>
  <c r="H32" i="48" a="1"/>
  <c r="H32" i="48" s="1"/>
  <c r="F32" i="48" a="1"/>
  <c r="F32" i="48" s="1"/>
  <c r="C33" i="48" a="1"/>
  <c r="C33" i="48" s="1"/>
  <c r="D33" i="48" a="1"/>
  <c r="D33" i="48" s="1"/>
  <c r="E33" i="48" a="1"/>
  <c r="E33" i="48" s="1"/>
  <c r="H33" i="48" a="1"/>
  <c r="H33" i="48" s="1"/>
  <c r="F33" i="48" a="1"/>
  <c r="F33" i="48" s="1"/>
  <c r="C34" i="48" a="1"/>
  <c r="C34" i="48" s="1"/>
  <c r="D34" i="48" a="1"/>
  <c r="D34" i="48" s="1"/>
  <c r="E34" i="48" a="1"/>
  <c r="E34" i="48" s="1"/>
  <c r="H34" i="48" a="1"/>
  <c r="H34" i="48" s="1"/>
  <c r="F34" i="48" a="1"/>
  <c r="F34" i="48" s="1"/>
  <c r="C35" i="48" a="1"/>
  <c r="C35" i="48" s="1"/>
  <c r="D35" i="48" a="1"/>
  <c r="D35" i="48" s="1"/>
  <c r="E35" i="48" a="1"/>
  <c r="E35" i="48" s="1"/>
  <c r="H35" i="48" a="1"/>
  <c r="H35" i="48" s="1"/>
  <c r="F35" i="48" a="1"/>
  <c r="F35" i="48" s="1"/>
  <c r="C36" i="48" a="1"/>
  <c r="C36" i="48" s="1"/>
  <c r="D36" i="48" a="1"/>
  <c r="D36" i="48" s="1"/>
  <c r="E36" i="48" a="1"/>
  <c r="E36" i="48" s="1"/>
  <c r="H36" i="48" a="1"/>
  <c r="H36" i="48" s="1"/>
  <c r="F36" i="48" a="1"/>
  <c r="F36" i="48" s="1"/>
  <c r="C37" i="48" a="1"/>
  <c r="C37" i="48" s="1"/>
  <c r="D37" i="48" a="1"/>
  <c r="D37" i="48" s="1"/>
  <c r="E37" i="48" a="1"/>
  <c r="E37" i="48" s="1"/>
  <c r="H37" i="48" a="1"/>
  <c r="H37" i="48" s="1"/>
  <c r="F37" i="48" a="1"/>
  <c r="F37" i="48" s="1"/>
  <c r="C38" i="48" a="1"/>
  <c r="C38" i="48" s="1"/>
  <c r="D38" i="48" a="1"/>
  <c r="D38" i="48" s="1"/>
  <c r="E38" i="48" a="1"/>
  <c r="E38" i="48" s="1"/>
  <c r="H38" i="48" a="1"/>
  <c r="H38" i="48" s="1"/>
  <c r="F38" i="48" a="1"/>
  <c r="F38" i="48" s="1"/>
  <c r="C39" i="48" a="1"/>
  <c r="C39" i="48" s="1"/>
  <c r="D39" i="48" a="1"/>
  <c r="D39" i="48" s="1"/>
  <c r="E39" i="48" a="1"/>
  <c r="E39" i="48" s="1"/>
  <c r="H39" i="48" a="1"/>
  <c r="H39" i="48" s="1"/>
  <c r="F39" i="48" a="1"/>
  <c r="F39" i="48" s="1"/>
  <c r="C40" i="48" a="1"/>
  <c r="C40" i="48" s="1"/>
  <c r="D40" i="48" a="1"/>
  <c r="D40" i="48" s="1"/>
  <c r="E40" i="48" a="1"/>
  <c r="E40" i="48" s="1"/>
  <c r="H40" i="48" a="1"/>
  <c r="H40" i="48" s="1"/>
  <c r="F40" i="48" a="1"/>
  <c r="F40" i="48" s="1"/>
  <c r="C41" i="48" a="1"/>
  <c r="C41" i="48" s="1"/>
  <c r="D41" i="48" a="1"/>
  <c r="D41" i="48" s="1"/>
  <c r="E41" i="48" a="1"/>
  <c r="E41" i="48" s="1"/>
  <c r="H41" i="48" a="1"/>
  <c r="H41" i="48" s="1"/>
  <c r="F41" i="48" a="1"/>
  <c r="F41" i="48" s="1"/>
  <c r="C42" i="48" a="1"/>
  <c r="C42" i="48" s="1"/>
  <c r="D42" i="48" a="1"/>
  <c r="D42" i="48" s="1"/>
  <c r="E42" i="48" a="1"/>
  <c r="E42" i="48" s="1"/>
  <c r="H42" i="48" a="1"/>
  <c r="H42" i="48" s="1"/>
  <c r="F42" i="48" a="1"/>
  <c r="F42" i="48" s="1"/>
  <c r="C43" i="48" a="1"/>
  <c r="C43" i="48" s="1"/>
  <c r="D43" i="48" a="1"/>
  <c r="D43" i="48" s="1"/>
  <c r="E43" i="48" a="1"/>
  <c r="E43" i="48" s="1"/>
  <c r="H43" i="48" a="1"/>
  <c r="H43" i="48" s="1"/>
  <c r="F43" i="48" a="1"/>
  <c r="F43" i="48" s="1"/>
  <c r="C44" i="48" a="1"/>
  <c r="C44" i="48" s="1"/>
  <c r="D44" i="48" a="1"/>
  <c r="D44" i="48" s="1"/>
  <c r="E44" i="48" a="1"/>
  <c r="E44" i="48" s="1"/>
  <c r="I44" i="48" s="1"/>
  <c r="H44" i="48" a="1"/>
  <c r="H44" i="48" s="1"/>
  <c r="F44" i="48" a="1"/>
  <c r="F44" i="48" s="1"/>
  <c r="L44" i="48" s="1"/>
  <c r="C45" i="48" a="1"/>
  <c r="C45" i="48" s="1"/>
  <c r="D45" i="48" a="1"/>
  <c r="D45" i="48" s="1"/>
  <c r="E45" i="48" a="1"/>
  <c r="E45" i="48" s="1"/>
  <c r="I45" i="48" s="1"/>
  <c r="H45" i="48" a="1"/>
  <c r="H45" i="48" s="1"/>
  <c r="F45" i="48" a="1"/>
  <c r="F45" i="48" s="1"/>
  <c r="L45" i="48" s="1"/>
  <c r="C46" i="48" a="1"/>
  <c r="C46" i="48" s="1"/>
  <c r="D46" i="48" a="1"/>
  <c r="D46" i="48" s="1"/>
  <c r="E46" i="48" a="1"/>
  <c r="E46" i="48" s="1"/>
  <c r="I46" i="48" s="1"/>
  <c r="H46" i="48" a="1"/>
  <c r="H46" i="48" s="1"/>
  <c r="F46" i="48" a="1"/>
  <c r="F46" i="48" s="1"/>
  <c r="C47" i="48" a="1"/>
  <c r="C47" i="48" s="1"/>
  <c r="D47" i="48" a="1"/>
  <c r="D47" i="48" s="1"/>
  <c r="E47" i="48" a="1"/>
  <c r="E47" i="48" s="1"/>
  <c r="I47" i="48" s="1"/>
  <c r="H47" i="48" a="1"/>
  <c r="H47" i="48" s="1"/>
  <c r="F47" i="48" a="1"/>
  <c r="F47" i="48" s="1"/>
  <c r="L47" i="48" s="1"/>
  <c r="C48" i="48" a="1"/>
  <c r="C48" i="48" s="1"/>
  <c r="D48" i="48" a="1"/>
  <c r="D48" i="48" s="1"/>
  <c r="E48" i="48" a="1"/>
  <c r="E48" i="48" s="1"/>
  <c r="I48" i="48" s="1"/>
  <c r="H48" i="48" a="1"/>
  <c r="H48" i="48" s="1"/>
  <c r="F48" i="48" a="1"/>
  <c r="F48" i="48" s="1"/>
  <c r="L48" i="48" s="1"/>
  <c r="C49" i="48" a="1"/>
  <c r="C49" i="48" s="1"/>
  <c r="D49" i="48" a="1"/>
  <c r="D49" i="48" s="1"/>
  <c r="E49" i="48" a="1"/>
  <c r="E49" i="48" s="1"/>
  <c r="I49" i="48" s="1"/>
  <c r="H49" i="48" a="1"/>
  <c r="H49" i="48" s="1"/>
  <c r="F49" i="48" a="1"/>
  <c r="F49" i="48" s="1"/>
  <c r="L49" i="48" s="1"/>
  <c r="C50" i="48" a="1"/>
  <c r="C50" i="48" s="1"/>
  <c r="D50" i="48" a="1"/>
  <c r="D50" i="48" s="1"/>
  <c r="E50" i="48" a="1"/>
  <c r="E50" i="48" s="1"/>
  <c r="I50" i="48" s="1"/>
  <c r="H50" i="48" a="1"/>
  <c r="H50" i="48" s="1"/>
  <c r="F50" i="48" a="1"/>
  <c r="F50" i="48" s="1"/>
  <c r="L50" i="48" s="1"/>
  <c r="G7" i="48" a="1"/>
  <c r="G7" i="48" s="1"/>
  <c r="F7" i="48" a="1"/>
  <c r="F7" i="48" s="1"/>
  <c r="H7" i="48" a="1"/>
  <c r="H7" i="48" s="1"/>
  <c r="E7" i="48" a="1"/>
  <c r="E7" i="48" s="1"/>
  <c r="D7" i="48" a="1"/>
  <c r="D7" i="48" s="1"/>
  <c r="C7" i="48" a="1"/>
  <c r="C7" i="48" s="1"/>
  <c r="C8" i="47" a="1"/>
  <c r="C8" i="47" s="1"/>
  <c r="H8" i="47" a="1"/>
  <c r="H8" i="47" s="1"/>
  <c r="D8" i="47" a="1"/>
  <c r="D8" i="47" s="1"/>
  <c r="E8" i="47" a="1"/>
  <c r="E8" i="47" s="1"/>
  <c r="F8" i="47" a="1"/>
  <c r="F8" i="47" s="1"/>
  <c r="G8" i="47" a="1"/>
  <c r="G8" i="47" s="1"/>
  <c r="C9" i="47" a="1"/>
  <c r="C9" i="47" s="1"/>
  <c r="H9" i="47" a="1"/>
  <c r="H9" i="47" s="1"/>
  <c r="D9" i="47" a="1"/>
  <c r="D9" i="47" s="1"/>
  <c r="E9" i="47" a="1"/>
  <c r="E9" i="47" s="1"/>
  <c r="F9" i="47" a="1"/>
  <c r="F9" i="47" s="1"/>
  <c r="G9" i="47" a="1"/>
  <c r="G9" i="47" s="1"/>
  <c r="C10" i="47" a="1"/>
  <c r="C10" i="47" s="1"/>
  <c r="H10" i="47" a="1"/>
  <c r="H10" i="47" s="1"/>
  <c r="D10" i="47" a="1"/>
  <c r="D10" i="47" s="1"/>
  <c r="E10" i="47" a="1"/>
  <c r="E10" i="47" s="1"/>
  <c r="F10" i="47" a="1"/>
  <c r="F10" i="47" s="1"/>
  <c r="G10" i="47" a="1"/>
  <c r="G10" i="47" s="1"/>
  <c r="C11" i="47" a="1"/>
  <c r="C11" i="47" s="1"/>
  <c r="H11" i="47" a="1"/>
  <c r="H11" i="47" s="1"/>
  <c r="D11" i="47" a="1"/>
  <c r="D11" i="47" s="1"/>
  <c r="E11" i="47" a="1"/>
  <c r="E11" i="47" s="1"/>
  <c r="F11" i="47" a="1"/>
  <c r="F11" i="47" s="1"/>
  <c r="G11" i="47" a="1"/>
  <c r="G11" i="47" s="1"/>
  <c r="C12" i="47" a="1"/>
  <c r="C12" i="47" s="1"/>
  <c r="H12" i="47" a="1"/>
  <c r="H12" i="47" s="1"/>
  <c r="D12" i="47" a="1"/>
  <c r="D12" i="47" s="1"/>
  <c r="E12" i="47" a="1"/>
  <c r="E12" i="47" s="1"/>
  <c r="F12" i="47" a="1"/>
  <c r="F12" i="47" s="1"/>
  <c r="G12" i="47" a="1"/>
  <c r="G12" i="47" s="1"/>
  <c r="C13" i="47" a="1"/>
  <c r="C13" i="47" s="1"/>
  <c r="H13" i="47" a="1"/>
  <c r="H13" i="47" s="1"/>
  <c r="D13" i="47" a="1"/>
  <c r="D13" i="47" s="1"/>
  <c r="E13" i="47" a="1"/>
  <c r="E13" i="47" s="1"/>
  <c r="F13" i="47" a="1"/>
  <c r="F13" i="47" s="1"/>
  <c r="G13" i="47" a="1"/>
  <c r="G13" i="47" s="1"/>
  <c r="C14" i="47" a="1"/>
  <c r="C14" i="47" s="1"/>
  <c r="H14" i="47" a="1"/>
  <c r="H14" i="47" s="1"/>
  <c r="D14" i="47" a="1"/>
  <c r="D14" i="47" s="1"/>
  <c r="E14" i="47" a="1"/>
  <c r="E14" i="47" s="1"/>
  <c r="F14" i="47" a="1"/>
  <c r="F14" i="47" s="1"/>
  <c r="G14" i="47" a="1"/>
  <c r="G14" i="47" s="1"/>
  <c r="C15" i="47" a="1"/>
  <c r="C15" i="47" s="1"/>
  <c r="H15" i="47" a="1"/>
  <c r="H15" i="47" s="1"/>
  <c r="D15" i="47" a="1"/>
  <c r="D15" i="47" s="1"/>
  <c r="E15" i="47" a="1"/>
  <c r="E15" i="47" s="1"/>
  <c r="F15" i="47" a="1"/>
  <c r="F15" i="47" s="1"/>
  <c r="G15" i="47" a="1"/>
  <c r="G15" i="47" s="1"/>
  <c r="C16" i="47" a="1"/>
  <c r="C16" i="47" s="1"/>
  <c r="H16" i="47" a="1"/>
  <c r="H16" i="47" s="1"/>
  <c r="D16" i="47" a="1"/>
  <c r="D16" i="47" s="1"/>
  <c r="E16" i="47" a="1"/>
  <c r="E16" i="47" s="1"/>
  <c r="F16" i="47" a="1"/>
  <c r="F16" i="47" s="1"/>
  <c r="G16" i="47" a="1"/>
  <c r="G16" i="47" s="1"/>
  <c r="C17" i="47" a="1"/>
  <c r="C17" i="47" s="1"/>
  <c r="H17" i="47" a="1"/>
  <c r="H17" i="47" s="1"/>
  <c r="D17" i="47" a="1"/>
  <c r="D17" i="47" s="1"/>
  <c r="E17" i="47" a="1"/>
  <c r="E17" i="47" s="1"/>
  <c r="F17" i="47" a="1"/>
  <c r="F17" i="47" s="1"/>
  <c r="G17" i="47" a="1"/>
  <c r="G17" i="47" s="1"/>
  <c r="C18" i="47" a="1"/>
  <c r="C18" i="47" s="1"/>
  <c r="H18" i="47" a="1"/>
  <c r="H18" i="47" s="1"/>
  <c r="D18" i="47" a="1"/>
  <c r="D18" i="47" s="1"/>
  <c r="E18" i="47" a="1"/>
  <c r="E18" i="47" s="1"/>
  <c r="F18" i="47" a="1"/>
  <c r="F18" i="47" s="1"/>
  <c r="G18" i="47" a="1"/>
  <c r="G18" i="47" s="1"/>
  <c r="C19" i="47" a="1"/>
  <c r="C19" i="47" s="1"/>
  <c r="H19" i="47" a="1"/>
  <c r="H19" i="47" s="1"/>
  <c r="D19" i="47" a="1"/>
  <c r="D19" i="47" s="1"/>
  <c r="E19" i="47" a="1"/>
  <c r="E19" i="47" s="1"/>
  <c r="F19" i="47" a="1"/>
  <c r="F19" i="47" s="1"/>
  <c r="G19" i="47" a="1"/>
  <c r="G19" i="47" s="1"/>
  <c r="C20" i="47" a="1"/>
  <c r="C20" i="47" s="1"/>
  <c r="H20" i="47" a="1"/>
  <c r="H20" i="47" s="1"/>
  <c r="D20" i="47" a="1"/>
  <c r="D20" i="47" s="1"/>
  <c r="E20" i="47" a="1"/>
  <c r="E20" i="47" s="1"/>
  <c r="F20" i="47" a="1"/>
  <c r="F20" i="47" s="1"/>
  <c r="G20" i="47" a="1"/>
  <c r="G20" i="47" s="1"/>
  <c r="C21" i="47" a="1"/>
  <c r="C21" i="47" s="1"/>
  <c r="H21" i="47" a="1"/>
  <c r="H21" i="47" s="1"/>
  <c r="D21" i="47" a="1"/>
  <c r="D21" i="47" s="1"/>
  <c r="E21" i="47" a="1"/>
  <c r="E21" i="47" s="1"/>
  <c r="F21" i="47" a="1"/>
  <c r="F21" i="47" s="1"/>
  <c r="G21" i="47" a="1"/>
  <c r="G21" i="47" s="1"/>
  <c r="C22" i="47" a="1"/>
  <c r="C22" i="47" s="1"/>
  <c r="H22" i="47" a="1"/>
  <c r="H22" i="47" s="1"/>
  <c r="D22" i="47" a="1"/>
  <c r="D22" i="47" s="1"/>
  <c r="E22" i="47" a="1"/>
  <c r="E22" i="47" s="1"/>
  <c r="F22" i="47" a="1"/>
  <c r="F22" i="47" s="1"/>
  <c r="G22" i="47" a="1"/>
  <c r="G22" i="47" s="1"/>
  <c r="C23" i="47" a="1"/>
  <c r="C23" i="47" s="1"/>
  <c r="H23" i="47" a="1"/>
  <c r="H23" i="47" s="1"/>
  <c r="D23" i="47" a="1"/>
  <c r="D23" i="47" s="1"/>
  <c r="E23" i="47" a="1"/>
  <c r="E23" i="47" s="1"/>
  <c r="F23" i="47" a="1"/>
  <c r="F23" i="47" s="1"/>
  <c r="G23" i="47" a="1"/>
  <c r="G23" i="47" s="1"/>
  <c r="C24" i="47" a="1"/>
  <c r="C24" i="47" s="1"/>
  <c r="H24" i="47" a="1"/>
  <c r="H24" i="47" s="1"/>
  <c r="D24" i="47" a="1"/>
  <c r="D24" i="47" s="1"/>
  <c r="E24" i="47" a="1"/>
  <c r="E24" i="47" s="1"/>
  <c r="F24" i="47" a="1"/>
  <c r="F24" i="47" s="1"/>
  <c r="G24" i="47" a="1"/>
  <c r="G24" i="47" s="1"/>
  <c r="C25" i="47" a="1"/>
  <c r="C25" i="47" s="1"/>
  <c r="H25" i="47" a="1"/>
  <c r="H25" i="47" s="1"/>
  <c r="D25" i="47" a="1"/>
  <c r="D25" i="47" s="1"/>
  <c r="E25" i="47" a="1"/>
  <c r="E25" i="47" s="1"/>
  <c r="F25" i="47" a="1"/>
  <c r="F25" i="47" s="1"/>
  <c r="G25" i="47" a="1"/>
  <c r="G25" i="47" s="1"/>
  <c r="C26" i="47" a="1"/>
  <c r="C26" i="47" s="1"/>
  <c r="H26" i="47" a="1"/>
  <c r="H26" i="47" s="1"/>
  <c r="D26" i="47" a="1"/>
  <c r="D26" i="47" s="1"/>
  <c r="E26" i="47" a="1"/>
  <c r="E26" i="47" s="1"/>
  <c r="F26" i="47" a="1"/>
  <c r="F26" i="47" s="1"/>
  <c r="G26" i="47" a="1"/>
  <c r="G26" i="47" s="1"/>
  <c r="C27" i="47" a="1"/>
  <c r="C27" i="47" s="1"/>
  <c r="H27" i="47" a="1"/>
  <c r="H27" i="47" s="1"/>
  <c r="D27" i="47" a="1"/>
  <c r="D27" i="47" s="1"/>
  <c r="E27" i="47" a="1"/>
  <c r="E27" i="47" s="1"/>
  <c r="F27" i="47" a="1"/>
  <c r="F27" i="47" s="1"/>
  <c r="G27" i="47" a="1"/>
  <c r="G27" i="47" s="1"/>
  <c r="C28" i="47" a="1"/>
  <c r="C28" i="47" s="1"/>
  <c r="H28" i="47" a="1"/>
  <c r="H28" i="47" s="1"/>
  <c r="D28" i="47" a="1"/>
  <c r="D28" i="47" s="1"/>
  <c r="E28" i="47" a="1"/>
  <c r="E28" i="47" s="1"/>
  <c r="F28" i="47" a="1"/>
  <c r="F28" i="47" s="1"/>
  <c r="G28" i="47" a="1"/>
  <c r="G28" i="47" s="1"/>
  <c r="C29" i="47" a="1"/>
  <c r="C29" i="47" s="1"/>
  <c r="H29" i="47" a="1"/>
  <c r="H29" i="47" s="1"/>
  <c r="D29" i="47" a="1"/>
  <c r="D29" i="47" s="1"/>
  <c r="E29" i="47" a="1"/>
  <c r="E29" i="47" s="1"/>
  <c r="F29" i="47" a="1"/>
  <c r="F29" i="47" s="1"/>
  <c r="G29" i="47" a="1"/>
  <c r="G29" i="47" s="1"/>
  <c r="C30" i="47" a="1"/>
  <c r="C30" i="47" s="1"/>
  <c r="H30" i="47" a="1"/>
  <c r="H30" i="47" s="1"/>
  <c r="D30" i="47" a="1"/>
  <c r="D30" i="47" s="1"/>
  <c r="E30" i="47" a="1"/>
  <c r="E30" i="47" s="1"/>
  <c r="F30" i="47" a="1"/>
  <c r="F30" i="47" s="1"/>
  <c r="G30" i="47" a="1"/>
  <c r="G30" i="47" s="1"/>
  <c r="C31" i="47" a="1"/>
  <c r="C31" i="47" s="1"/>
  <c r="H31" i="47" a="1"/>
  <c r="H31" i="47" s="1"/>
  <c r="D31" i="47" a="1"/>
  <c r="D31" i="47" s="1"/>
  <c r="E31" i="47" a="1"/>
  <c r="E31" i="47" s="1"/>
  <c r="F31" i="47" a="1"/>
  <c r="F31" i="47" s="1"/>
  <c r="G31" i="47" a="1"/>
  <c r="G31" i="47" s="1"/>
  <c r="C32" i="47" a="1"/>
  <c r="C32" i="47" s="1"/>
  <c r="H32" i="47" a="1"/>
  <c r="H32" i="47" s="1"/>
  <c r="D32" i="47" a="1"/>
  <c r="D32" i="47" s="1"/>
  <c r="E32" i="47" a="1"/>
  <c r="E32" i="47" s="1"/>
  <c r="F32" i="47" a="1"/>
  <c r="F32" i="47" s="1"/>
  <c r="G32" i="47" a="1"/>
  <c r="G32" i="47" s="1"/>
  <c r="C33" i="47" a="1"/>
  <c r="C33" i="47" s="1"/>
  <c r="H33" i="47" a="1"/>
  <c r="H33" i="47" s="1"/>
  <c r="D33" i="47" a="1"/>
  <c r="D33" i="47" s="1"/>
  <c r="E33" i="47" a="1"/>
  <c r="E33" i="47" s="1"/>
  <c r="F33" i="47" a="1"/>
  <c r="F33" i="47" s="1"/>
  <c r="G33" i="47" a="1"/>
  <c r="G33" i="47" s="1"/>
  <c r="C34" i="47" a="1"/>
  <c r="C34" i="47" s="1"/>
  <c r="H34" i="47" a="1"/>
  <c r="H34" i="47" s="1"/>
  <c r="D34" i="47" a="1"/>
  <c r="D34" i="47" s="1"/>
  <c r="E34" i="47" a="1"/>
  <c r="E34" i="47" s="1"/>
  <c r="F34" i="47" a="1"/>
  <c r="F34" i="47" s="1"/>
  <c r="G34" i="47" a="1"/>
  <c r="G34" i="47" s="1"/>
  <c r="C35" i="47" a="1"/>
  <c r="C35" i="47" s="1"/>
  <c r="H35" i="47" a="1"/>
  <c r="H35" i="47" s="1"/>
  <c r="D35" i="47" a="1"/>
  <c r="D35" i="47" s="1"/>
  <c r="E35" i="47" a="1"/>
  <c r="E35" i="47" s="1"/>
  <c r="F35" i="47" a="1"/>
  <c r="F35" i="47" s="1"/>
  <c r="G35" i="47" a="1"/>
  <c r="G35" i="47" s="1"/>
  <c r="C36" i="47" a="1"/>
  <c r="C36" i="47" s="1"/>
  <c r="H36" i="47" a="1"/>
  <c r="H36" i="47" s="1"/>
  <c r="D36" i="47" a="1"/>
  <c r="D36" i="47" s="1"/>
  <c r="E36" i="47" a="1"/>
  <c r="E36" i="47" s="1"/>
  <c r="F36" i="47" a="1"/>
  <c r="F36" i="47" s="1"/>
  <c r="G36" i="47" a="1"/>
  <c r="G36" i="47" s="1"/>
  <c r="C37" i="47" a="1"/>
  <c r="C37" i="47" s="1"/>
  <c r="H37" i="47" a="1"/>
  <c r="H37" i="47" s="1"/>
  <c r="D37" i="47" a="1"/>
  <c r="D37" i="47" s="1"/>
  <c r="E37" i="47" a="1"/>
  <c r="E37" i="47" s="1"/>
  <c r="F37" i="47" a="1"/>
  <c r="F37" i="47" s="1"/>
  <c r="G37" i="47" a="1"/>
  <c r="G37" i="47" s="1"/>
  <c r="C38" i="47" a="1"/>
  <c r="C38" i="47" s="1"/>
  <c r="H38" i="47" a="1"/>
  <c r="H38" i="47" s="1"/>
  <c r="D38" i="47" a="1"/>
  <c r="D38" i="47" s="1"/>
  <c r="E38" i="47" a="1"/>
  <c r="E38" i="47" s="1"/>
  <c r="F38" i="47" a="1"/>
  <c r="F38" i="47" s="1"/>
  <c r="G38" i="47" a="1"/>
  <c r="G38" i="47" s="1"/>
  <c r="C39" i="47" a="1"/>
  <c r="C39" i="47" s="1"/>
  <c r="H39" i="47" a="1"/>
  <c r="H39" i="47" s="1"/>
  <c r="D39" i="47" a="1"/>
  <c r="D39" i="47" s="1"/>
  <c r="E39" i="47" a="1"/>
  <c r="E39" i="47" s="1"/>
  <c r="F39" i="47" a="1"/>
  <c r="F39" i="47" s="1"/>
  <c r="G39" i="47" a="1"/>
  <c r="G39" i="47" s="1"/>
  <c r="C40" i="47" a="1"/>
  <c r="C40" i="47" s="1"/>
  <c r="H40" i="47" a="1"/>
  <c r="H40" i="47" s="1"/>
  <c r="D40" i="47" a="1"/>
  <c r="D40" i="47" s="1"/>
  <c r="E40" i="47" a="1"/>
  <c r="E40" i="47" s="1"/>
  <c r="F40" i="47" a="1"/>
  <c r="F40" i="47" s="1"/>
  <c r="G40" i="47" a="1"/>
  <c r="G40" i="47" s="1"/>
  <c r="C41" i="47" a="1"/>
  <c r="C41" i="47" s="1"/>
  <c r="H41" i="47" a="1"/>
  <c r="H41" i="47" s="1"/>
  <c r="D41" i="47" a="1"/>
  <c r="D41" i="47" s="1"/>
  <c r="E41" i="47" a="1"/>
  <c r="E41" i="47" s="1"/>
  <c r="F41" i="47" a="1"/>
  <c r="F41" i="47" s="1"/>
  <c r="G41" i="47" a="1"/>
  <c r="G41" i="47" s="1"/>
  <c r="C42" i="47" a="1"/>
  <c r="C42" i="47" s="1"/>
  <c r="H42" i="47" a="1"/>
  <c r="H42" i="47" s="1"/>
  <c r="D42" i="47" a="1"/>
  <c r="D42" i="47" s="1"/>
  <c r="E42" i="47" a="1"/>
  <c r="E42" i="47" s="1"/>
  <c r="F42" i="47" a="1"/>
  <c r="F42" i="47" s="1"/>
  <c r="G42" i="47" a="1"/>
  <c r="G42" i="47" s="1"/>
  <c r="C43" i="47" a="1"/>
  <c r="C43" i="47" s="1"/>
  <c r="H43" i="47" a="1"/>
  <c r="H43" i="47" s="1"/>
  <c r="D43" i="47" a="1"/>
  <c r="D43" i="47" s="1"/>
  <c r="E43" i="47" a="1"/>
  <c r="E43" i="47" s="1"/>
  <c r="F43" i="47" a="1"/>
  <c r="F43" i="47" s="1"/>
  <c r="G43" i="47" a="1"/>
  <c r="G43" i="47" s="1"/>
  <c r="C44" i="47" a="1"/>
  <c r="C44" i="47" s="1"/>
  <c r="H44" i="47" a="1"/>
  <c r="H44" i="47" s="1"/>
  <c r="D44" i="47" a="1"/>
  <c r="D44" i="47" s="1"/>
  <c r="E44" i="47" a="1"/>
  <c r="E44" i="47" s="1"/>
  <c r="F44" i="47" a="1"/>
  <c r="F44" i="47" s="1"/>
  <c r="G44" i="47" a="1"/>
  <c r="G44" i="47" s="1"/>
  <c r="C45" i="47" a="1"/>
  <c r="C45" i="47" s="1"/>
  <c r="H45" i="47" a="1"/>
  <c r="H45" i="47" s="1"/>
  <c r="D45" i="47" a="1"/>
  <c r="D45" i="47" s="1"/>
  <c r="E45" i="47" a="1"/>
  <c r="E45" i="47" s="1"/>
  <c r="F45" i="47" a="1"/>
  <c r="F45" i="47" s="1"/>
  <c r="L45" i="47" s="1"/>
  <c r="G45" i="47" a="1"/>
  <c r="G45" i="47" s="1"/>
  <c r="C46" i="47" a="1"/>
  <c r="C46" i="47" s="1"/>
  <c r="H46" i="47" a="1"/>
  <c r="H46" i="47" s="1"/>
  <c r="D46" i="47" a="1"/>
  <c r="D46" i="47" s="1"/>
  <c r="E46" i="47" a="1"/>
  <c r="E46" i="47" s="1"/>
  <c r="F46" i="47" a="1"/>
  <c r="F46" i="47" s="1"/>
  <c r="G46" i="47" a="1"/>
  <c r="G46" i="47" s="1"/>
  <c r="C47" i="47" a="1"/>
  <c r="C47" i="47" s="1"/>
  <c r="H47" i="47" a="1"/>
  <c r="H47" i="47" s="1"/>
  <c r="D47" i="47" a="1"/>
  <c r="D47" i="47" s="1"/>
  <c r="E47" i="47" a="1"/>
  <c r="E47" i="47" s="1"/>
  <c r="F47" i="47" a="1"/>
  <c r="F47" i="47" s="1"/>
  <c r="G47" i="47" a="1"/>
  <c r="G47" i="47" s="1"/>
  <c r="C48" i="47" a="1"/>
  <c r="C48" i="47" s="1"/>
  <c r="H48" i="47" a="1"/>
  <c r="H48" i="47" s="1"/>
  <c r="D48" i="47" a="1"/>
  <c r="D48" i="47" s="1"/>
  <c r="E48" i="47" a="1"/>
  <c r="E48" i="47" s="1"/>
  <c r="F48" i="47" a="1"/>
  <c r="F48" i="47" s="1"/>
  <c r="G48" i="47" a="1"/>
  <c r="G48" i="47" s="1"/>
  <c r="C49" i="47" a="1"/>
  <c r="C49" i="47" s="1"/>
  <c r="H49" i="47" a="1"/>
  <c r="H49" i="47" s="1"/>
  <c r="D49" i="47" a="1"/>
  <c r="D49" i="47" s="1"/>
  <c r="E49" i="47" a="1"/>
  <c r="E49" i="47" s="1"/>
  <c r="F49" i="47" a="1"/>
  <c r="F49" i="47" s="1"/>
  <c r="G49" i="47" a="1"/>
  <c r="G49" i="47" s="1"/>
  <c r="C50" i="47" a="1"/>
  <c r="C50" i="47" s="1"/>
  <c r="H50" i="47" a="1"/>
  <c r="H50" i="47" s="1"/>
  <c r="D50" i="47" a="1"/>
  <c r="D50" i="47" s="1"/>
  <c r="E50" i="47" a="1"/>
  <c r="E50" i="47" s="1"/>
  <c r="F50" i="47" a="1"/>
  <c r="F50" i="47" s="1"/>
  <c r="G50" i="47" a="1"/>
  <c r="G50" i="47" s="1"/>
  <c r="G7" i="47" a="1"/>
  <c r="G7" i="47" s="1"/>
  <c r="F7" i="47" a="1"/>
  <c r="F7" i="47" s="1"/>
  <c r="E7" i="47" a="1"/>
  <c r="E7" i="47" s="1"/>
  <c r="D7" i="47" a="1"/>
  <c r="D7" i="47" s="1"/>
  <c r="H7" i="47" a="1"/>
  <c r="H7" i="47" s="1"/>
  <c r="C7" i="47" a="1"/>
  <c r="C7" i="47" s="1"/>
  <c r="C9" i="41" a="1"/>
  <c r="C9" i="41" s="1"/>
  <c r="H9" i="41" a="1"/>
  <c r="H9" i="41" s="1"/>
  <c r="D9" i="41" a="1"/>
  <c r="D9" i="41" s="1"/>
  <c r="E9" i="41" a="1"/>
  <c r="E9" i="41" s="1"/>
  <c r="F9" i="41" a="1"/>
  <c r="F9" i="41" s="1"/>
  <c r="G9" i="41" a="1"/>
  <c r="G9" i="41" s="1"/>
  <c r="C10" i="41" a="1"/>
  <c r="C10" i="41" s="1"/>
  <c r="H10" i="41" a="1"/>
  <c r="H10" i="41" s="1"/>
  <c r="D10" i="41" a="1"/>
  <c r="D10" i="41" s="1"/>
  <c r="E10" i="41" a="1"/>
  <c r="E10" i="41" s="1"/>
  <c r="F10" i="41" a="1"/>
  <c r="F10" i="41" s="1"/>
  <c r="G10" i="41" a="1"/>
  <c r="G10" i="41" s="1"/>
  <c r="C11" i="41" a="1"/>
  <c r="C11" i="41" s="1"/>
  <c r="H11" i="41" a="1"/>
  <c r="H11" i="41" s="1"/>
  <c r="D11" i="41" a="1"/>
  <c r="D11" i="41" s="1"/>
  <c r="E11" i="41" a="1"/>
  <c r="E11" i="41" s="1"/>
  <c r="F11" i="41" a="1"/>
  <c r="F11" i="41" s="1"/>
  <c r="G11" i="41" a="1"/>
  <c r="G11" i="41" s="1"/>
  <c r="C12" i="41" a="1"/>
  <c r="C12" i="41" s="1"/>
  <c r="H12" i="41" a="1"/>
  <c r="H12" i="41" s="1"/>
  <c r="D12" i="41" a="1"/>
  <c r="D12" i="41" s="1"/>
  <c r="E12" i="41" a="1"/>
  <c r="E12" i="41" s="1"/>
  <c r="F12" i="41" a="1"/>
  <c r="F12" i="41" s="1"/>
  <c r="G12" i="41" a="1"/>
  <c r="G12" i="41" s="1"/>
  <c r="C13" i="41" a="1"/>
  <c r="C13" i="41" s="1"/>
  <c r="H13" i="41" a="1"/>
  <c r="H13" i="41" s="1"/>
  <c r="D13" i="41" a="1"/>
  <c r="D13" i="41" s="1"/>
  <c r="E13" i="41" a="1"/>
  <c r="E13" i="41" s="1"/>
  <c r="F13" i="41" a="1"/>
  <c r="F13" i="41" s="1"/>
  <c r="G13" i="41" a="1"/>
  <c r="G13" i="41" s="1"/>
  <c r="C14" i="41" a="1"/>
  <c r="C14" i="41" s="1"/>
  <c r="H14" i="41" a="1"/>
  <c r="H14" i="41" s="1"/>
  <c r="D14" i="41" a="1"/>
  <c r="D14" i="41" s="1"/>
  <c r="E14" i="41" a="1"/>
  <c r="E14" i="41" s="1"/>
  <c r="F14" i="41" a="1"/>
  <c r="F14" i="41" s="1"/>
  <c r="G14" i="41" a="1"/>
  <c r="G14" i="41" s="1"/>
  <c r="C15" i="41" a="1"/>
  <c r="C15" i="41" s="1"/>
  <c r="H15" i="41" a="1"/>
  <c r="H15" i="41" s="1"/>
  <c r="D15" i="41" a="1"/>
  <c r="D15" i="41" s="1"/>
  <c r="E15" i="41" a="1"/>
  <c r="E15" i="41" s="1"/>
  <c r="F15" i="41" a="1"/>
  <c r="F15" i="41" s="1"/>
  <c r="G15" i="41" a="1"/>
  <c r="G15" i="41" s="1"/>
  <c r="C16" i="41" a="1"/>
  <c r="C16" i="41" s="1"/>
  <c r="H16" i="41" a="1"/>
  <c r="H16" i="41" s="1"/>
  <c r="D16" i="41" a="1"/>
  <c r="D16" i="41" s="1"/>
  <c r="E16" i="41" a="1"/>
  <c r="E16" i="41" s="1"/>
  <c r="F16" i="41" a="1"/>
  <c r="F16" i="41" s="1"/>
  <c r="G16" i="41" a="1"/>
  <c r="G16" i="41" s="1"/>
  <c r="C17" i="41" a="1"/>
  <c r="C17" i="41" s="1"/>
  <c r="H17" i="41" a="1"/>
  <c r="H17" i="41" s="1"/>
  <c r="D17" i="41" a="1"/>
  <c r="D17" i="41" s="1"/>
  <c r="E17" i="41" a="1"/>
  <c r="E17" i="41" s="1"/>
  <c r="F17" i="41" a="1"/>
  <c r="F17" i="41" s="1"/>
  <c r="G17" i="41" a="1"/>
  <c r="G17" i="41" s="1"/>
  <c r="C18" i="41" a="1"/>
  <c r="C18" i="41" s="1"/>
  <c r="H18" i="41" a="1"/>
  <c r="H18" i="41" s="1"/>
  <c r="D18" i="41" a="1"/>
  <c r="D18" i="41" s="1"/>
  <c r="E18" i="41" a="1"/>
  <c r="E18" i="41" s="1"/>
  <c r="F18" i="41" a="1"/>
  <c r="F18" i="41" s="1"/>
  <c r="G18" i="41" a="1"/>
  <c r="G18" i="41" s="1"/>
  <c r="C19" i="41" a="1"/>
  <c r="C19" i="41" s="1"/>
  <c r="H19" i="41" a="1"/>
  <c r="H19" i="41" s="1"/>
  <c r="D19" i="41" a="1"/>
  <c r="D19" i="41" s="1"/>
  <c r="E19" i="41" a="1"/>
  <c r="E19" i="41" s="1"/>
  <c r="F19" i="41" a="1"/>
  <c r="F19" i="41" s="1"/>
  <c r="G19" i="41" a="1"/>
  <c r="G19" i="41" s="1"/>
  <c r="C20" i="41" a="1"/>
  <c r="C20" i="41" s="1"/>
  <c r="H20" i="41" a="1"/>
  <c r="H20" i="41" s="1"/>
  <c r="D20" i="41" a="1"/>
  <c r="D20" i="41" s="1"/>
  <c r="E20" i="41" a="1"/>
  <c r="E20" i="41" s="1"/>
  <c r="F20" i="41" a="1"/>
  <c r="F20" i="41" s="1"/>
  <c r="G20" i="41" a="1"/>
  <c r="G20" i="41" s="1"/>
  <c r="C21" i="41" a="1"/>
  <c r="C21" i="41" s="1"/>
  <c r="H21" i="41" a="1"/>
  <c r="H21" i="41" s="1"/>
  <c r="D21" i="41" a="1"/>
  <c r="D21" i="41" s="1"/>
  <c r="E21" i="41" a="1"/>
  <c r="E21" i="41" s="1"/>
  <c r="F21" i="41" a="1"/>
  <c r="F21" i="41" s="1"/>
  <c r="G21" i="41" a="1"/>
  <c r="G21" i="41" s="1"/>
  <c r="C22" i="41" a="1"/>
  <c r="C22" i="41" s="1"/>
  <c r="H22" i="41" a="1"/>
  <c r="H22" i="41" s="1"/>
  <c r="D22" i="41" a="1"/>
  <c r="D22" i="41" s="1"/>
  <c r="E22" i="41" a="1"/>
  <c r="E22" i="41" s="1"/>
  <c r="F22" i="41" a="1"/>
  <c r="F22" i="41" s="1"/>
  <c r="G22" i="41" a="1"/>
  <c r="G22" i="41" s="1"/>
  <c r="C23" i="41" a="1"/>
  <c r="C23" i="41" s="1"/>
  <c r="H23" i="41" a="1"/>
  <c r="H23" i="41" s="1"/>
  <c r="D23" i="41" a="1"/>
  <c r="D23" i="41" s="1"/>
  <c r="E23" i="41" a="1"/>
  <c r="E23" i="41" s="1"/>
  <c r="F23" i="41" a="1"/>
  <c r="F23" i="41" s="1"/>
  <c r="G23" i="41" a="1"/>
  <c r="G23" i="41" s="1"/>
  <c r="C24" i="41" a="1"/>
  <c r="C24" i="41" s="1"/>
  <c r="H24" i="41" a="1"/>
  <c r="H24" i="41" s="1"/>
  <c r="D24" i="41" a="1"/>
  <c r="D24" i="41" s="1"/>
  <c r="E24" i="41" a="1"/>
  <c r="E24" i="41" s="1"/>
  <c r="F24" i="41" a="1"/>
  <c r="F24" i="41" s="1"/>
  <c r="G24" i="41" a="1"/>
  <c r="G24" i="41" s="1"/>
  <c r="C25" i="41" a="1"/>
  <c r="C25" i="41" s="1"/>
  <c r="H25" i="41" a="1"/>
  <c r="H25" i="41" s="1"/>
  <c r="D25" i="41" a="1"/>
  <c r="D25" i="41" s="1"/>
  <c r="E25" i="41" a="1"/>
  <c r="E25" i="41" s="1"/>
  <c r="F25" i="41" a="1"/>
  <c r="F25" i="41" s="1"/>
  <c r="G25" i="41" a="1"/>
  <c r="G25" i="41" s="1"/>
  <c r="C26" i="41" a="1"/>
  <c r="C26" i="41" s="1"/>
  <c r="H26" i="41" a="1"/>
  <c r="H26" i="41" s="1"/>
  <c r="D26" i="41" a="1"/>
  <c r="D26" i="41" s="1"/>
  <c r="E26" i="41" a="1"/>
  <c r="E26" i="41" s="1"/>
  <c r="F26" i="41" a="1"/>
  <c r="F26" i="41" s="1"/>
  <c r="G26" i="41" a="1"/>
  <c r="G26" i="41" s="1"/>
  <c r="C27" i="41" a="1"/>
  <c r="C27" i="41" s="1"/>
  <c r="H27" i="41" a="1"/>
  <c r="H27" i="41" s="1"/>
  <c r="D27" i="41" a="1"/>
  <c r="D27" i="41" s="1"/>
  <c r="E27" i="41" a="1"/>
  <c r="E27" i="41" s="1"/>
  <c r="F27" i="41" a="1"/>
  <c r="F27" i="41" s="1"/>
  <c r="G27" i="41" a="1"/>
  <c r="G27" i="41" s="1"/>
  <c r="C28" i="41" a="1"/>
  <c r="C28" i="41" s="1"/>
  <c r="H28" i="41" a="1"/>
  <c r="H28" i="41" s="1"/>
  <c r="D28" i="41" a="1"/>
  <c r="D28" i="41" s="1"/>
  <c r="E28" i="41" a="1"/>
  <c r="E28" i="41" s="1"/>
  <c r="F28" i="41" a="1"/>
  <c r="F28" i="41" s="1"/>
  <c r="G28" i="41" a="1"/>
  <c r="G28" i="41" s="1"/>
  <c r="C29" i="41" a="1"/>
  <c r="C29" i="41" s="1"/>
  <c r="H29" i="41" a="1"/>
  <c r="H29" i="41" s="1"/>
  <c r="D29" i="41" a="1"/>
  <c r="D29" i="41" s="1"/>
  <c r="E29" i="41" a="1"/>
  <c r="E29" i="41" s="1"/>
  <c r="F29" i="41" a="1"/>
  <c r="F29" i="41" s="1"/>
  <c r="G29" i="41" a="1"/>
  <c r="G29" i="41" s="1"/>
  <c r="C30" i="41" a="1"/>
  <c r="C30" i="41" s="1"/>
  <c r="H30" i="41" a="1"/>
  <c r="H30" i="41" s="1"/>
  <c r="D30" i="41" a="1"/>
  <c r="D30" i="41" s="1"/>
  <c r="E30" i="41" a="1"/>
  <c r="E30" i="41" s="1"/>
  <c r="F30" i="41" a="1"/>
  <c r="F30" i="41" s="1"/>
  <c r="G30" i="41" a="1"/>
  <c r="G30" i="41" s="1"/>
  <c r="C31" i="41" a="1"/>
  <c r="C31" i="41" s="1"/>
  <c r="H31" i="41" a="1"/>
  <c r="H31" i="41" s="1"/>
  <c r="D31" i="41" a="1"/>
  <c r="D31" i="41" s="1"/>
  <c r="E31" i="41" a="1"/>
  <c r="E31" i="41" s="1"/>
  <c r="F31" i="41" a="1"/>
  <c r="F31" i="41" s="1"/>
  <c r="G31" i="41" a="1"/>
  <c r="G31" i="41" s="1"/>
  <c r="C32" i="41" a="1"/>
  <c r="C32" i="41" s="1"/>
  <c r="H32" i="41" a="1"/>
  <c r="H32" i="41" s="1"/>
  <c r="D32" i="41" a="1"/>
  <c r="D32" i="41" s="1"/>
  <c r="E32" i="41" a="1"/>
  <c r="E32" i="41" s="1"/>
  <c r="F32" i="41" a="1"/>
  <c r="F32" i="41" s="1"/>
  <c r="G32" i="41" a="1"/>
  <c r="G32" i="41" s="1"/>
  <c r="C33" i="41" a="1"/>
  <c r="C33" i="41" s="1"/>
  <c r="H33" i="41" a="1"/>
  <c r="H33" i="41" s="1"/>
  <c r="D33" i="41" a="1"/>
  <c r="D33" i="41" s="1"/>
  <c r="E33" i="41" a="1"/>
  <c r="E33" i="41" s="1"/>
  <c r="F33" i="41" a="1"/>
  <c r="F33" i="41" s="1"/>
  <c r="G33" i="41" a="1"/>
  <c r="G33" i="41" s="1"/>
  <c r="C34" i="41" a="1"/>
  <c r="C34" i="41" s="1"/>
  <c r="H34" i="41" a="1"/>
  <c r="H34" i="41" s="1"/>
  <c r="D34" i="41" a="1"/>
  <c r="D34" i="41" s="1"/>
  <c r="E34" i="41" a="1"/>
  <c r="E34" i="41" s="1"/>
  <c r="F34" i="41" a="1"/>
  <c r="F34" i="41" s="1"/>
  <c r="G34" i="41" a="1"/>
  <c r="G34" i="41" s="1"/>
  <c r="C35" i="41" a="1"/>
  <c r="C35" i="41" s="1"/>
  <c r="H35" i="41" a="1"/>
  <c r="H35" i="41" s="1"/>
  <c r="D35" i="41" a="1"/>
  <c r="D35" i="41" s="1"/>
  <c r="E35" i="41" a="1"/>
  <c r="E35" i="41" s="1"/>
  <c r="F35" i="41" a="1"/>
  <c r="F35" i="41" s="1"/>
  <c r="G35" i="41" a="1"/>
  <c r="G35" i="41" s="1"/>
  <c r="C36" i="41" a="1"/>
  <c r="C36" i="41" s="1"/>
  <c r="H36" i="41" a="1"/>
  <c r="H36" i="41" s="1"/>
  <c r="D36" i="41" a="1"/>
  <c r="D36" i="41" s="1"/>
  <c r="E36" i="41" a="1"/>
  <c r="E36" i="41" s="1"/>
  <c r="F36" i="41" a="1"/>
  <c r="F36" i="41" s="1"/>
  <c r="G36" i="41" a="1"/>
  <c r="G36" i="41" s="1"/>
  <c r="C37" i="41" a="1"/>
  <c r="C37" i="41" s="1"/>
  <c r="H37" i="41" a="1"/>
  <c r="H37" i="41" s="1"/>
  <c r="D37" i="41" a="1"/>
  <c r="D37" i="41" s="1"/>
  <c r="E37" i="41" a="1"/>
  <c r="E37" i="41" s="1"/>
  <c r="F37" i="41" a="1"/>
  <c r="F37" i="41" s="1"/>
  <c r="G37" i="41" a="1"/>
  <c r="G37" i="41" s="1"/>
  <c r="C38" i="41" a="1"/>
  <c r="C38" i="41" s="1"/>
  <c r="H38" i="41" a="1"/>
  <c r="H38" i="41" s="1"/>
  <c r="D38" i="41" a="1"/>
  <c r="D38" i="41" s="1"/>
  <c r="E38" i="41" a="1"/>
  <c r="E38" i="41" s="1"/>
  <c r="F38" i="41" a="1"/>
  <c r="F38" i="41" s="1"/>
  <c r="G38" i="41" a="1"/>
  <c r="G38" i="41" s="1"/>
  <c r="C39" i="41" a="1"/>
  <c r="C39" i="41" s="1"/>
  <c r="H39" i="41" a="1"/>
  <c r="H39" i="41" s="1"/>
  <c r="D39" i="41" a="1"/>
  <c r="D39" i="41" s="1"/>
  <c r="E39" i="41" a="1"/>
  <c r="E39" i="41" s="1"/>
  <c r="F39" i="41" a="1"/>
  <c r="F39" i="41" s="1"/>
  <c r="G39" i="41" a="1"/>
  <c r="G39" i="41" s="1"/>
  <c r="C40" i="41" a="1"/>
  <c r="C40" i="41" s="1"/>
  <c r="H40" i="41" a="1"/>
  <c r="H40" i="41" s="1"/>
  <c r="D40" i="41" a="1"/>
  <c r="D40" i="41" s="1"/>
  <c r="E40" i="41" a="1"/>
  <c r="E40" i="41" s="1"/>
  <c r="F40" i="41" a="1"/>
  <c r="F40" i="41" s="1"/>
  <c r="G40" i="41" a="1"/>
  <c r="G40" i="41" s="1"/>
  <c r="C41" i="41" a="1"/>
  <c r="C41" i="41" s="1"/>
  <c r="H41" i="41" a="1"/>
  <c r="H41" i="41" s="1"/>
  <c r="D41" i="41" a="1"/>
  <c r="D41" i="41" s="1"/>
  <c r="E41" i="41" a="1"/>
  <c r="E41" i="41" s="1"/>
  <c r="F41" i="41" a="1"/>
  <c r="F41" i="41" s="1"/>
  <c r="G41" i="41" a="1"/>
  <c r="G41" i="41" s="1"/>
  <c r="C42" i="41" a="1"/>
  <c r="C42" i="41" s="1"/>
  <c r="H42" i="41" a="1"/>
  <c r="H42" i="41" s="1"/>
  <c r="D42" i="41" a="1"/>
  <c r="D42" i="41" s="1"/>
  <c r="E42" i="41" a="1"/>
  <c r="E42" i="41" s="1"/>
  <c r="F42" i="41" a="1"/>
  <c r="F42" i="41" s="1"/>
  <c r="G42" i="41" a="1"/>
  <c r="G42" i="41" s="1"/>
  <c r="C43" i="41" a="1"/>
  <c r="C43" i="41" s="1"/>
  <c r="H43" i="41" a="1"/>
  <c r="H43" i="41" s="1"/>
  <c r="D43" i="41" a="1"/>
  <c r="D43" i="41" s="1"/>
  <c r="E43" i="41" a="1"/>
  <c r="E43" i="41" s="1"/>
  <c r="F43" i="41" a="1"/>
  <c r="F43" i="41" s="1"/>
  <c r="G43" i="41" a="1"/>
  <c r="G43" i="41" s="1"/>
  <c r="C44" i="41" a="1"/>
  <c r="C44" i="41" s="1"/>
  <c r="H44" i="41" a="1"/>
  <c r="H44" i="41" s="1"/>
  <c r="D44" i="41" a="1"/>
  <c r="D44" i="41" s="1"/>
  <c r="E44" i="41" a="1"/>
  <c r="E44" i="41" s="1"/>
  <c r="F44" i="41" a="1"/>
  <c r="F44" i="41" s="1"/>
  <c r="G44" i="41" a="1"/>
  <c r="G44" i="41" s="1"/>
  <c r="C45" i="41" a="1"/>
  <c r="C45" i="41" s="1"/>
  <c r="H45" i="41" a="1"/>
  <c r="H45" i="41" s="1"/>
  <c r="D45" i="41" a="1"/>
  <c r="D45" i="41" s="1"/>
  <c r="E45" i="41" a="1"/>
  <c r="E45" i="41" s="1"/>
  <c r="F45" i="41" a="1"/>
  <c r="F45" i="41" s="1"/>
  <c r="G45" i="41" a="1"/>
  <c r="G45" i="41" s="1"/>
  <c r="C46" i="41" a="1"/>
  <c r="C46" i="41" s="1"/>
  <c r="H46" i="41" a="1"/>
  <c r="H46" i="41" s="1"/>
  <c r="D46" i="41" a="1"/>
  <c r="D46" i="41" s="1"/>
  <c r="E46" i="41" a="1"/>
  <c r="E46" i="41" s="1"/>
  <c r="F46" i="41" a="1"/>
  <c r="F46" i="41" s="1"/>
  <c r="G46" i="41" a="1"/>
  <c r="G46" i="41" s="1"/>
  <c r="C47" i="41" a="1"/>
  <c r="C47" i="41" s="1"/>
  <c r="H47" i="41" a="1"/>
  <c r="H47" i="41" s="1"/>
  <c r="D47" i="41" a="1"/>
  <c r="D47" i="41" s="1"/>
  <c r="E47" i="41" a="1"/>
  <c r="E47" i="41" s="1"/>
  <c r="F47" i="41" a="1"/>
  <c r="F47" i="41" s="1"/>
  <c r="G47" i="41" a="1"/>
  <c r="G47" i="41" s="1"/>
  <c r="C48" i="41" a="1"/>
  <c r="C48" i="41" s="1"/>
  <c r="H48" i="41" a="1"/>
  <c r="H48" i="41" s="1"/>
  <c r="D48" i="41" a="1"/>
  <c r="D48" i="41" s="1"/>
  <c r="E48" i="41" a="1"/>
  <c r="E48" i="41" s="1"/>
  <c r="F48" i="41" a="1"/>
  <c r="F48" i="41" s="1"/>
  <c r="G48" i="41" a="1"/>
  <c r="G48" i="41" s="1"/>
  <c r="C49" i="41" a="1"/>
  <c r="C49" i="41" s="1"/>
  <c r="H49" i="41" a="1"/>
  <c r="H49" i="41" s="1"/>
  <c r="D49" i="41" a="1"/>
  <c r="D49" i="41" s="1"/>
  <c r="E49" i="41" a="1"/>
  <c r="E49" i="41" s="1"/>
  <c r="F49" i="41" a="1"/>
  <c r="F49" i="41" s="1"/>
  <c r="G49" i="41" a="1"/>
  <c r="G49" i="41" s="1"/>
  <c r="C50" i="41" a="1"/>
  <c r="C50" i="41" s="1"/>
  <c r="H50" i="41" a="1"/>
  <c r="H50" i="41" s="1"/>
  <c r="D50" i="41" a="1"/>
  <c r="D50" i="41" s="1"/>
  <c r="E50" i="41" a="1"/>
  <c r="E50" i="41" s="1"/>
  <c r="F50" i="41" a="1"/>
  <c r="F50" i="41" s="1"/>
  <c r="G50" i="41" a="1"/>
  <c r="G50" i="41" s="1"/>
  <c r="C8" i="46" a="1"/>
  <c r="C8" i="46" s="1"/>
  <c r="D8" i="46" a="1"/>
  <c r="D8" i="46" s="1"/>
  <c r="E8" i="46" a="1"/>
  <c r="E8" i="46" s="1"/>
  <c r="I8" i="46" s="1"/>
  <c r="G8" i="46" a="1"/>
  <c r="G8" i="46" s="1"/>
  <c r="C9" i="46" a="1"/>
  <c r="C9" i="46" s="1"/>
  <c r="D9" i="46" a="1"/>
  <c r="D9" i="46" s="1"/>
  <c r="E9" i="46" a="1"/>
  <c r="E9" i="46" s="1"/>
  <c r="I9" i="46" s="1"/>
  <c r="G9" i="46" a="1"/>
  <c r="G9" i="46" s="1"/>
  <c r="C10" i="46" a="1"/>
  <c r="C10" i="46" s="1"/>
  <c r="D10" i="46" a="1"/>
  <c r="D10" i="46" s="1"/>
  <c r="E10" i="46" a="1"/>
  <c r="E10" i="46" s="1"/>
  <c r="I10" i="46" s="1"/>
  <c r="G10" i="46" a="1"/>
  <c r="G10" i="46" s="1"/>
  <c r="C11" i="46" a="1"/>
  <c r="C11" i="46" s="1"/>
  <c r="D11" i="46" a="1"/>
  <c r="D11" i="46" s="1"/>
  <c r="E11" i="46" a="1"/>
  <c r="E11" i="46" s="1"/>
  <c r="I11" i="46" s="1"/>
  <c r="G11" i="46" a="1"/>
  <c r="G11" i="46" s="1"/>
  <c r="C12" i="46" a="1"/>
  <c r="C12" i="46" s="1"/>
  <c r="D12" i="46" a="1"/>
  <c r="D12" i="46" s="1"/>
  <c r="E12" i="46" a="1"/>
  <c r="E12" i="46" s="1"/>
  <c r="I12" i="46" s="1"/>
  <c r="G12" i="46" a="1"/>
  <c r="G12" i="46" s="1"/>
  <c r="C13" i="46" a="1"/>
  <c r="C13" i="46" s="1"/>
  <c r="D13" i="46" a="1"/>
  <c r="D13" i="46" s="1"/>
  <c r="E13" i="46" a="1"/>
  <c r="E13" i="46" s="1"/>
  <c r="F13" i="46" a="1"/>
  <c r="F13" i="46" s="1"/>
  <c r="G13" i="46" a="1"/>
  <c r="G13" i="46" s="1"/>
  <c r="C14" i="46" a="1"/>
  <c r="C14" i="46" s="1"/>
  <c r="D14" i="46" a="1"/>
  <c r="D14" i="46" s="1"/>
  <c r="E14" i="46" a="1"/>
  <c r="E14" i="46" s="1"/>
  <c r="F14" i="46" a="1"/>
  <c r="F14" i="46" s="1"/>
  <c r="G14" i="46" a="1"/>
  <c r="G14" i="46" s="1"/>
  <c r="C15" i="46" a="1"/>
  <c r="C15" i="46" s="1"/>
  <c r="D15" i="46" a="1"/>
  <c r="D15" i="46" s="1"/>
  <c r="E15" i="46" a="1"/>
  <c r="E15" i="46" s="1"/>
  <c r="F15" i="46" a="1"/>
  <c r="F15" i="46" s="1"/>
  <c r="G15" i="46" a="1"/>
  <c r="G15" i="46" s="1"/>
  <c r="C16" i="46" a="1"/>
  <c r="C16" i="46" s="1"/>
  <c r="D16" i="46" a="1"/>
  <c r="D16" i="46" s="1"/>
  <c r="E16" i="46" a="1"/>
  <c r="E16" i="46" s="1"/>
  <c r="F16" i="46" a="1"/>
  <c r="F16" i="46" s="1"/>
  <c r="G16" i="46" a="1"/>
  <c r="G16" i="46" s="1"/>
  <c r="C17" i="46" a="1"/>
  <c r="C17" i="46" s="1"/>
  <c r="D17" i="46" a="1"/>
  <c r="D17" i="46" s="1"/>
  <c r="E17" i="46" a="1"/>
  <c r="E17" i="46" s="1"/>
  <c r="F17" i="46" a="1"/>
  <c r="F17" i="46" s="1"/>
  <c r="G17" i="46" a="1"/>
  <c r="G17" i="46" s="1"/>
  <c r="C18" i="46" a="1"/>
  <c r="C18" i="46" s="1"/>
  <c r="D18" i="46" a="1"/>
  <c r="D18" i="46" s="1"/>
  <c r="E18" i="46" a="1"/>
  <c r="E18" i="46" s="1"/>
  <c r="F18" i="46" a="1"/>
  <c r="F18" i="46" s="1"/>
  <c r="G18" i="46" a="1"/>
  <c r="G18" i="46" s="1"/>
  <c r="C19" i="46" a="1"/>
  <c r="C19" i="46" s="1"/>
  <c r="D19" i="46" a="1"/>
  <c r="D19" i="46" s="1"/>
  <c r="E19" i="46" a="1"/>
  <c r="E19" i="46" s="1"/>
  <c r="F19" i="46" a="1"/>
  <c r="F19" i="46" s="1"/>
  <c r="G19" i="46" a="1"/>
  <c r="G19" i="46" s="1"/>
  <c r="C20" i="46" a="1"/>
  <c r="C20" i="46" s="1"/>
  <c r="D20" i="46" a="1"/>
  <c r="D20" i="46" s="1"/>
  <c r="E20" i="46" a="1"/>
  <c r="E20" i="46" s="1"/>
  <c r="F20" i="46" a="1"/>
  <c r="F20" i="46" s="1"/>
  <c r="G20" i="46" a="1"/>
  <c r="G20" i="46" s="1"/>
  <c r="C21" i="46" a="1"/>
  <c r="C21" i="46" s="1"/>
  <c r="D21" i="46" a="1"/>
  <c r="D21" i="46" s="1"/>
  <c r="E21" i="46" a="1"/>
  <c r="E21" i="46" s="1"/>
  <c r="F21" i="46" a="1"/>
  <c r="F21" i="46" s="1"/>
  <c r="G21" i="46" a="1"/>
  <c r="G21" i="46" s="1"/>
  <c r="C22" i="46" a="1"/>
  <c r="C22" i="46" s="1"/>
  <c r="D22" i="46" a="1"/>
  <c r="D22" i="46" s="1"/>
  <c r="E22" i="46" a="1"/>
  <c r="E22" i="46" s="1"/>
  <c r="F22" i="46" a="1"/>
  <c r="F22" i="46" s="1"/>
  <c r="G22" i="46" a="1"/>
  <c r="G22" i="46" s="1"/>
  <c r="C23" i="46" a="1"/>
  <c r="C23" i="46" s="1"/>
  <c r="D23" i="46" a="1"/>
  <c r="D23" i="46" s="1"/>
  <c r="E23" i="46" a="1"/>
  <c r="E23" i="46" s="1"/>
  <c r="F23" i="46" a="1"/>
  <c r="F23" i="46" s="1"/>
  <c r="G23" i="46" a="1"/>
  <c r="G23" i="46" s="1"/>
  <c r="C24" i="46" a="1"/>
  <c r="C24" i="46" s="1"/>
  <c r="D24" i="46" a="1"/>
  <c r="D24" i="46" s="1"/>
  <c r="E24" i="46" a="1"/>
  <c r="E24" i="46" s="1"/>
  <c r="F24" i="46" a="1"/>
  <c r="F24" i="46" s="1"/>
  <c r="G24" i="46" a="1"/>
  <c r="G24" i="46" s="1"/>
  <c r="C25" i="46" a="1"/>
  <c r="C25" i="46" s="1"/>
  <c r="D25" i="46" a="1"/>
  <c r="D25" i="46" s="1"/>
  <c r="E25" i="46" a="1"/>
  <c r="E25" i="46" s="1"/>
  <c r="F25" i="46" a="1"/>
  <c r="F25" i="46" s="1"/>
  <c r="G25" i="46" a="1"/>
  <c r="G25" i="46" s="1"/>
  <c r="C26" i="46" a="1"/>
  <c r="C26" i="46" s="1"/>
  <c r="D26" i="46" a="1"/>
  <c r="D26" i="46" s="1"/>
  <c r="E26" i="46" a="1"/>
  <c r="E26" i="46" s="1"/>
  <c r="F26" i="46" a="1"/>
  <c r="F26" i="46" s="1"/>
  <c r="G26" i="46" a="1"/>
  <c r="G26" i="46" s="1"/>
  <c r="C27" i="46" a="1"/>
  <c r="C27" i="46" s="1"/>
  <c r="D27" i="46" a="1"/>
  <c r="D27" i="46" s="1"/>
  <c r="E27" i="46" a="1"/>
  <c r="E27" i="46" s="1"/>
  <c r="F27" i="46" a="1"/>
  <c r="F27" i="46" s="1"/>
  <c r="G27" i="46" a="1"/>
  <c r="G27" i="46" s="1"/>
  <c r="C28" i="46" a="1"/>
  <c r="C28" i="46" s="1"/>
  <c r="D28" i="46" a="1"/>
  <c r="D28" i="46" s="1"/>
  <c r="E28" i="46" a="1"/>
  <c r="E28" i="46" s="1"/>
  <c r="F28" i="46" a="1"/>
  <c r="F28" i="46" s="1"/>
  <c r="G28" i="46" a="1"/>
  <c r="G28" i="46" s="1"/>
  <c r="C29" i="46" a="1"/>
  <c r="C29" i="46" s="1"/>
  <c r="D29" i="46" a="1"/>
  <c r="D29" i="46" s="1"/>
  <c r="E29" i="46" a="1"/>
  <c r="E29" i="46" s="1"/>
  <c r="F29" i="46" a="1"/>
  <c r="F29" i="46" s="1"/>
  <c r="G29" i="46" a="1"/>
  <c r="G29" i="46" s="1"/>
  <c r="C30" i="46" a="1"/>
  <c r="C30" i="46" s="1"/>
  <c r="D30" i="46" a="1"/>
  <c r="D30" i="46" s="1"/>
  <c r="E30" i="46" a="1"/>
  <c r="E30" i="46" s="1"/>
  <c r="F30" i="46" a="1"/>
  <c r="F30" i="46" s="1"/>
  <c r="G30" i="46" a="1"/>
  <c r="G30" i="46" s="1"/>
  <c r="C31" i="46" a="1"/>
  <c r="C31" i="46" s="1"/>
  <c r="D31" i="46" a="1"/>
  <c r="D31" i="46" s="1"/>
  <c r="E31" i="46" a="1"/>
  <c r="E31" i="46" s="1"/>
  <c r="F31" i="46" a="1"/>
  <c r="F31" i="46" s="1"/>
  <c r="G31" i="46" a="1"/>
  <c r="G31" i="46" s="1"/>
  <c r="C32" i="46" a="1"/>
  <c r="C32" i="46" s="1"/>
  <c r="D32" i="46" a="1"/>
  <c r="D32" i="46" s="1"/>
  <c r="E32" i="46" a="1"/>
  <c r="E32" i="46" s="1"/>
  <c r="F32" i="46" a="1"/>
  <c r="F32" i="46" s="1"/>
  <c r="G32" i="46" a="1"/>
  <c r="G32" i="46" s="1"/>
  <c r="C33" i="46" a="1"/>
  <c r="C33" i="46" s="1"/>
  <c r="D33" i="46" a="1"/>
  <c r="D33" i="46" s="1"/>
  <c r="E33" i="46" a="1"/>
  <c r="E33" i="46" s="1"/>
  <c r="F33" i="46" a="1"/>
  <c r="F33" i="46" s="1"/>
  <c r="G33" i="46" a="1"/>
  <c r="G33" i="46" s="1"/>
  <c r="C34" i="46" a="1"/>
  <c r="C34" i="46" s="1"/>
  <c r="D34" i="46" a="1"/>
  <c r="D34" i="46" s="1"/>
  <c r="E34" i="46" a="1"/>
  <c r="E34" i="46" s="1"/>
  <c r="F34" i="46" a="1"/>
  <c r="F34" i="46" s="1"/>
  <c r="G34" i="46" a="1"/>
  <c r="G34" i="46" s="1"/>
  <c r="C35" i="46" a="1"/>
  <c r="C35" i="46" s="1"/>
  <c r="D35" i="46" a="1"/>
  <c r="D35" i="46" s="1"/>
  <c r="E35" i="46" a="1"/>
  <c r="E35" i="46" s="1"/>
  <c r="F35" i="46" a="1"/>
  <c r="F35" i="46" s="1"/>
  <c r="G35" i="46" a="1"/>
  <c r="G35" i="46" s="1"/>
  <c r="C36" i="46" a="1"/>
  <c r="C36" i="46" s="1"/>
  <c r="D36" i="46" a="1"/>
  <c r="D36" i="46" s="1"/>
  <c r="E36" i="46" a="1"/>
  <c r="E36" i="46" s="1"/>
  <c r="F36" i="46" a="1"/>
  <c r="F36" i="46" s="1"/>
  <c r="G36" i="46" a="1"/>
  <c r="G36" i="46" s="1"/>
  <c r="C37" i="46" a="1"/>
  <c r="C37" i="46" s="1"/>
  <c r="D37" i="46" a="1"/>
  <c r="D37" i="46" s="1"/>
  <c r="E37" i="46" a="1"/>
  <c r="E37" i="46" s="1"/>
  <c r="F37" i="46" a="1"/>
  <c r="F37" i="46" s="1"/>
  <c r="G37" i="46" a="1"/>
  <c r="G37" i="46" s="1"/>
  <c r="C38" i="46" a="1"/>
  <c r="C38" i="46" s="1"/>
  <c r="D38" i="46" a="1"/>
  <c r="D38" i="46" s="1"/>
  <c r="E38" i="46" a="1"/>
  <c r="E38" i="46" s="1"/>
  <c r="F38" i="46" a="1"/>
  <c r="F38" i="46" s="1"/>
  <c r="G38" i="46" a="1"/>
  <c r="G38" i="46" s="1"/>
  <c r="C39" i="46" a="1"/>
  <c r="C39" i="46" s="1"/>
  <c r="D39" i="46" a="1"/>
  <c r="D39" i="46" s="1"/>
  <c r="E39" i="46" a="1"/>
  <c r="E39" i="46" s="1"/>
  <c r="F39" i="46" a="1"/>
  <c r="F39" i="46" s="1"/>
  <c r="G39" i="46" a="1"/>
  <c r="G39" i="46" s="1"/>
  <c r="C40" i="46" a="1"/>
  <c r="C40" i="46" s="1"/>
  <c r="D40" i="46" a="1"/>
  <c r="D40" i="46" s="1"/>
  <c r="E40" i="46" a="1"/>
  <c r="E40" i="46" s="1"/>
  <c r="F40" i="46" a="1"/>
  <c r="F40" i="46" s="1"/>
  <c r="G40" i="46" a="1"/>
  <c r="G40" i="46" s="1"/>
  <c r="C41" i="46" a="1"/>
  <c r="C41" i="46" s="1"/>
  <c r="D41" i="46" a="1"/>
  <c r="D41" i="46" s="1"/>
  <c r="E41" i="46" a="1"/>
  <c r="E41" i="46" s="1"/>
  <c r="F41" i="46" a="1"/>
  <c r="F41" i="46" s="1"/>
  <c r="G41" i="46" a="1"/>
  <c r="G41" i="46" s="1"/>
  <c r="C42" i="46" a="1"/>
  <c r="C42" i="46" s="1"/>
  <c r="D42" i="46" a="1"/>
  <c r="D42" i="46" s="1"/>
  <c r="E42" i="46" a="1"/>
  <c r="E42" i="46" s="1"/>
  <c r="F42" i="46" a="1"/>
  <c r="F42" i="46" s="1"/>
  <c r="G42" i="46" a="1"/>
  <c r="G42" i="46" s="1"/>
  <c r="C43" i="46" a="1"/>
  <c r="C43" i="46" s="1"/>
  <c r="D43" i="46" a="1"/>
  <c r="D43" i="46" s="1"/>
  <c r="E43" i="46" a="1"/>
  <c r="E43" i="46" s="1"/>
  <c r="F43" i="46" a="1"/>
  <c r="F43" i="46" s="1"/>
  <c r="G43" i="46" a="1"/>
  <c r="G43" i="46" s="1"/>
  <c r="C44" i="46" a="1"/>
  <c r="C44" i="46" s="1"/>
  <c r="D44" i="46" a="1"/>
  <c r="D44" i="46" s="1"/>
  <c r="E44" i="46" a="1"/>
  <c r="E44" i="46" s="1"/>
  <c r="F44" i="46" a="1"/>
  <c r="F44" i="46" s="1"/>
  <c r="G44" i="46" a="1"/>
  <c r="G44" i="46" s="1"/>
  <c r="C45" i="46" a="1"/>
  <c r="C45" i="46" s="1"/>
  <c r="D45" i="46" a="1"/>
  <c r="D45" i="46" s="1"/>
  <c r="E45" i="46" a="1"/>
  <c r="E45" i="46" s="1"/>
  <c r="F45" i="46" a="1"/>
  <c r="F45" i="46" s="1"/>
  <c r="L45" i="46" s="1"/>
  <c r="G45" i="46" a="1"/>
  <c r="G45" i="46" s="1"/>
  <c r="C46" i="46" a="1"/>
  <c r="C46" i="46" s="1"/>
  <c r="D46" i="46" a="1"/>
  <c r="D46" i="46" s="1"/>
  <c r="E46" i="46" a="1"/>
  <c r="E46" i="46" s="1"/>
  <c r="F46" i="46" a="1"/>
  <c r="F46" i="46" s="1"/>
  <c r="L46" i="46" s="1"/>
  <c r="G46" i="46" a="1"/>
  <c r="G46" i="46" s="1"/>
  <c r="C47" i="46" a="1"/>
  <c r="C47" i="46" s="1"/>
  <c r="D47" i="46" a="1"/>
  <c r="D47" i="46" s="1"/>
  <c r="E47" i="46" a="1"/>
  <c r="E47" i="46" s="1"/>
  <c r="F47" i="46" a="1"/>
  <c r="F47" i="46" s="1"/>
  <c r="G47" i="46" a="1"/>
  <c r="G47" i="46" s="1"/>
  <c r="C48" i="46" a="1"/>
  <c r="C48" i="46" s="1"/>
  <c r="D48" i="46" a="1"/>
  <c r="D48" i="46" s="1"/>
  <c r="E48" i="46" a="1"/>
  <c r="E48" i="46" s="1"/>
  <c r="F48" i="46" a="1"/>
  <c r="F48" i="46" s="1"/>
  <c r="G48" i="46" a="1"/>
  <c r="G48" i="46" s="1"/>
  <c r="C49" i="46" a="1"/>
  <c r="C49" i="46" s="1"/>
  <c r="D49" i="46" a="1"/>
  <c r="D49" i="46" s="1"/>
  <c r="E49" i="46" a="1"/>
  <c r="E49" i="46" s="1"/>
  <c r="F49" i="46" a="1"/>
  <c r="F49" i="46" s="1"/>
  <c r="L49" i="46" s="1"/>
  <c r="G49" i="46" a="1"/>
  <c r="G49" i="46" s="1"/>
  <c r="C50" i="46" a="1"/>
  <c r="C50" i="46" s="1"/>
  <c r="D50" i="46" a="1"/>
  <c r="D50" i="46" s="1"/>
  <c r="E50" i="46" a="1"/>
  <c r="E50" i="46" s="1"/>
  <c r="F50" i="46" a="1"/>
  <c r="F50" i="46" s="1"/>
  <c r="G50" i="46" a="1"/>
  <c r="G50" i="46" s="1"/>
  <c r="E7" i="46" a="1"/>
  <c r="E7" i="46" s="1"/>
  <c r="I7" i="46" s="1"/>
  <c r="D7" i="46" a="1"/>
  <c r="D7" i="46" s="1"/>
  <c r="C7" i="46" a="1"/>
  <c r="C7" i="46" s="1"/>
  <c r="C8" i="45" a="1"/>
  <c r="C8" i="45" s="1"/>
  <c r="D8" i="45" a="1"/>
  <c r="D8" i="45" s="1"/>
  <c r="E8" i="45" a="1"/>
  <c r="E8" i="45" s="1"/>
  <c r="F8" i="45" a="1"/>
  <c r="F8" i="45" s="1"/>
  <c r="G8" i="45" a="1"/>
  <c r="G8" i="45" s="1"/>
  <c r="C9" i="45" a="1"/>
  <c r="C9" i="45" s="1"/>
  <c r="D9" i="45" a="1"/>
  <c r="D9" i="45" s="1"/>
  <c r="E9" i="45" a="1"/>
  <c r="E9" i="45" s="1"/>
  <c r="F9" i="45" a="1"/>
  <c r="F9" i="45" s="1"/>
  <c r="G9" i="45" a="1"/>
  <c r="G9" i="45" s="1"/>
  <c r="C10" i="45" a="1"/>
  <c r="C10" i="45" s="1"/>
  <c r="D10" i="45" a="1"/>
  <c r="D10" i="45" s="1"/>
  <c r="E10" i="45" a="1"/>
  <c r="E10" i="45" s="1"/>
  <c r="F10" i="45" a="1"/>
  <c r="F10" i="45" s="1"/>
  <c r="G10" i="45" a="1"/>
  <c r="G10" i="45" s="1"/>
  <c r="C11" i="45" a="1"/>
  <c r="C11" i="45" s="1"/>
  <c r="D11" i="45" a="1"/>
  <c r="D11" i="45" s="1"/>
  <c r="E11" i="45" a="1"/>
  <c r="E11" i="45" s="1"/>
  <c r="F11" i="45" a="1"/>
  <c r="F11" i="45" s="1"/>
  <c r="G11" i="45" a="1"/>
  <c r="G11" i="45" s="1"/>
  <c r="C12" i="45" a="1"/>
  <c r="C12" i="45" s="1"/>
  <c r="D12" i="45" a="1"/>
  <c r="D12" i="45" s="1"/>
  <c r="E12" i="45" a="1"/>
  <c r="E12" i="45" s="1"/>
  <c r="F12" i="45" a="1"/>
  <c r="F12" i="45" s="1"/>
  <c r="G12" i="45" a="1"/>
  <c r="G12" i="45" s="1"/>
  <c r="C13" i="45" a="1"/>
  <c r="C13" i="45" s="1"/>
  <c r="D13" i="45" a="1"/>
  <c r="D13" i="45" s="1"/>
  <c r="E13" i="45" a="1"/>
  <c r="E13" i="45" s="1"/>
  <c r="F13" i="45" a="1"/>
  <c r="F13" i="45" s="1"/>
  <c r="G13" i="45" a="1"/>
  <c r="G13" i="45" s="1"/>
  <c r="C14" i="45" a="1"/>
  <c r="C14" i="45" s="1"/>
  <c r="D14" i="45" a="1"/>
  <c r="D14" i="45" s="1"/>
  <c r="E14" i="45" a="1"/>
  <c r="E14" i="45" s="1"/>
  <c r="F14" i="45" a="1"/>
  <c r="F14" i="45" s="1"/>
  <c r="G14" i="45" a="1"/>
  <c r="G14" i="45" s="1"/>
  <c r="C15" i="45" a="1"/>
  <c r="C15" i="45" s="1"/>
  <c r="D15" i="45" a="1"/>
  <c r="D15" i="45" s="1"/>
  <c r="E15" i="45" a="1"/>
  <c r="E15" i="45" s="1"/>
  <c r="F15" i="45" a="1"/>
  <c r="F15" i="45" s="1"/>
  <c r="G15" i="45" a="1"/>
  <c r="G15" i="45" s="1"/>
  <c r="C16" i="45" a="1"/>
  <c r="C16" i="45" s="1"/>
  <c r="D16" i="45" a="1"/>
  <c r="D16" i="45" s="1"/>
  <c r="E16" i="45" a="1"/>
  <c r="E16" i="45" s="1"/>
  <c r="F16" i="45" a="1"/>
  <c r="F16" i="45" s="1"/>
  <c r="G16" i="45" a="1"/>
  <c r="G16" i="45" s="1"/>
  <c r="C17" i="45" a="1"/>
  <c r="C17" i="45" s="1"/>
  <c r="D17" i="45" a="1"/>
  <c r="D17" i="45" s="1"/>
  <c r="E17" i="45" a="1"/>
  <c r="E17" i="45" s="1"/>
  <c r="F17" i="45" a="1"/>
  <c r="F17" i="45" s="1"/>
  <c r="G17" i="45" a="1"/>
  <c r="G17" i="45" s="1"/>
  <c r="C18" i="45" a="1"/>
  <c r="C18" i="45" s="1"/>
  <c r="D18" i="45" a="1"/>
  <c r="D18" i="45" s="1"/>
  <c r="E18" i="45" a="1"/>
  <c r="E18" i="45" s="1"/>
  <c r="F18" i="45" a="1"/>
  <c r="F18" i="45" s="1"/>
  <c r="G18" i="45" a="1"/>
  <c r="G18" i="45" s="1"/>
  <c r="C19" i="45" a="1"/>
  <c r="C19" i="45" s="1"/>
  <c r="D19" i="45" a="1"/>
  <c r="D19" i="45" s="1"/>
  <c r="E19" i="45" a="1"/>
  <c r="E19" i="45" s="1"/>
  <c r="F19" i="45" a="1"/>
  <c r="F19" i="45" s="1"/>
  <c r="G19" i="45" a="1"/>
  <c r="G19" i="45" s="1"/>
  <c r="C20" i="45" a="1"/>
  <c r="C20" i="45" s="1"/>
  <c r="D20" i="45" a="1"/>
  <c r="D20" i="45" s="1"/>
  <c r="E20" i="45" a="1"/>
  <c r="E20" i="45" s="1"/>
  <c r="F20" i="45" a="1"/>
  <c r="F20" i="45" s="1"/>
  <c r="G20" i="45" a="1"/>
  <c r="G20" i="45" s="1"/>
  <c r="C21" i="45" a="1"/>
  <c r="C21" i="45" s="1"/>
  <c r="D21" i="45" a="1"/>
  <c r="D21" i="45" s="1"/>
  <c r="E21" i="45" a="1"/>
  <c r="E21" i="45" s="1"/>
  <c r="F21" i="45" a="1"/>
  <c r="F21" i="45" s="1"/>
  <c r="G21" i="45" a="1"/>
  <c r="G21" i="45" s="1"/>
  <c r="C22" i="45" a="1"/>
  <c r="C22" i="45" s="1"/>
  <c r="D22" i="45" a="1"/>
  <c r="D22" i="45" s="1"/>
  <c r="E22" i="45" a="1"/>
  <c r="E22" i="45" s="1"/>
  <c r="F22" i="45" a="1"/>
  <c r="F22" i="45" s="1"/>
  <c r="G22" i="45" a="1"/>
  <c r="G22" i="45" s="1"/>
  <c r="C23" i="45" a="1"/>
  <c r="C23" i="45" s="1"/>
  <c r="D23" i="45" a="1"/>
  <c r="D23" i="45" s="1"/>
  <c r="E23" i="45" a="1"/>
  <c r="E23" i="45" s="1"/>
  <c r="F23" i="45" a="1"/>
  <c r="F23" i="45" s="1"/>
  <c r="G23" i="45" a="1"/>
  <c r="G23" i="45" s="1"/>
  <c r="C24" i="45" a="1"/>
  <c r="C24" i="45" s="1"/>
  <c r="D24" i="45" a="1"/>
  <c r="D24" i="45" s="1"/>
  <c r="E24" i="45" a="1"/>
  <c r="E24" i="45" s="1"/>
  <c r="F24" i="45" a="1"/>
  <c r="F24" i="45" s="1"/>
  <c r="G24" i="45" a="1"/>
  <c r="G24" i="45" s="1"/>
  <c r="C25" i="45" a="1"/>
  <c r="C25" i="45" s="1"/>
  <c r="D25" i="45" a="1"/>
  <c r="D25" i="45" s="1"/>
  <c r="E25" i="45" a="1"/>
  <c r="E25" i="45" s="1"/>
  <c r="F25" i="45" a="1"/>
  <c r="F25" i="45" s="1"/>
  <c r="G25" i="45" a="1"/>
  <c r="G25" i="45" s="1"/>
  <c r="C26" i="45" a="1"/>
  <c r="C26" i="45" s="1"/>
  <c r="D26" i="45" a="1"/>
  <c r="D26" i="45" s="1"/>
  <c r="E26" i="45" a="1"/>
  <c r="E26" i="45" s="1"/>
  <c r="F26" i="45" a="1"/>
  <c r="F26" i="45" s="1"/>
  <c r="G26" i="45" a="1"/>
  <c r="G26" i="45" s="1"/>
  <c r="C27" i="45" a="1"/>
  <c r="C27" i="45" s="1"/>
  <c r="D27" i="45" a="1"/>
  <c r="D27" i="45" s="1"/>
  <c r="E27" i="45" a="1"/>
  <c r="E27" i="45" s="1"/>
  <c r="F27" i="45" a="1"/>
  <c r="F27" i="45" s="1"/>
  <c r="G27" i="45" a="1"/>
  <c r="G27" i="45" s="1"/>
  <c r="C28" i="45" a="1"/>
  <c r="C28" i="45" s="1"/>
  <c r="D28" i="45" a="1"/>
  <c r="D28" i="45" s="1"/>
  <c r="E28" i="45" a="1"/>
  <c r="E28" i="45" s="1"/>
  <c r="F28" i="45" a="1"/>
  <c r="F28" i="45" s="1"/>
  <c r="G28" i="45" a="1"/>
  <c r="G28" i="45" s="1"/>
  <c r="C29" i="45" a="1"/>
  <c r="C29" i="45" s="1"/>
  <c r="D29" i="45" a="1"/>
  <c r="D29" i="45" s="1"/>
  <c r="E29" i="45" a="1"/>
  <c r="E29" i="45" s="1"/>
  <c r="F29" i="45" a="1"/>
  <c r="F29" i="45" s="1"/>
  <c r="G29" i="45" a="1"/>
  <c r="G29" i="45" s="1"/>
  <c r="C30" i="45" a="1"/>
  <c r="C30" i="45" s="1"/>
  <c r="D30" i="45" a="1"/>
  <c r="D30" i="45" s="1"/>
  <c r="E30" i="45" a="1"/>
  <c r="E30" i="45" s="1"/>
  <c r="F30" i="45" a="1"/>
  <c r="F30" i="45" s="1"/>
  <c r="G30" i="45" a="1"/>
  <c r="G30" i="45" s="1"/>
  <c r="C31" i="45" a="1"/>
  <c r="C31" i="45" s="1"/>
  <c r="D31" i="45" a="1"/>
  <c r="D31" i="45" s="1"/>
  <c r="E31" i="45" a="1"/>
  <c r="E31" i="45" s="1"/>
  <c r="F31" i="45" a="1"/>
  <c r="F31" i="45" s="1"/>
  <c r="G31" i="45" a="1"/>
  <c r="G31" i="45" s="1"/>
  <c r="C32" i="45" a="1"/>
  <c r="C32" i="45" s="1"/>
  <c r="D32" i="45" a="1"/>
  <c r="D32" i="45" s="1"/>
  <c r="E32" i="45" a="1"/>
  <c r="E32" i="45" s="1"/>
  <c r="F32" i="45" a="1"/>
  <c r="F32" i="45" s="1"/>
  <c r="G32" i="45" a="1"/>
  <c r="G32" i="45" s="1"/>
  <c r="C33" i="45" a="1"/>
  <c r="C33" i="45" s="1"/>
  <c r="D33" i="45" a="1"/>
  <c r="D33" i="45" s="1"/>
  <c r="E33" i="45" a="1"/>
  <c r="E33" i="45" s="1"/>
  <c r="F33" i="45" a="1"/>
  <c r="F33" i="45" s="1"/>
  <c r="G33" i="45" a="1"/>
  <c r="G33" i="45" s="1"/>
  <c r="C34" i="45" a="1"/>
  <c r="C34" i="45" s="1"/>
  <c r="D34" i="45" a="1"/>
  <c r="D34" i="45" s="1"/>
  <c r="E34" i="45" a="1"/>
  <c r="E34" i="45" s="1"/>
  <c r="F34" i="45" a="1"/>
  <c r="F34" i="45" s="1"/>
  <c r="G34" i="45" a="1"/>
  <c r="G34" i="45" s="1"/>
  <c r="C35" i="45" a="1"/>
  <c r="C35" i="45" s="1"/>
  <c r="D35" i="45" a="1"/>
  <c r="D35" i="45" s="1"/>
  <c r="E35" i="45" a="1"/>
  <c r="E35" i="45" s="1"/>
  <c r="F35" i="45" a="1"/>
  <c r="F35" i="45" s="1"/>
  <c r="G35" i="45" a="1"/>
  <c r="G35" i="45" s="1"/>
  <c r="C36" i="45" a="1"/>
  <c r="C36" i="45" s="1"/>
  <c r="D36" i="45" a="1"/>
  <c r="D36" i="45" s="1"/>
  <c r="E36" i="45" a="1"/>
  <c r="E36" i="45" s="1"/>
  <c r="F36" i="45" a="1"/>
  <c r="F36" i="45" s="1"/>
  <c r="G36" i="45" a="1"/>
  <c r="G36" i="45" s="1"/>
  <c r="C37" i="45" a="1"/>
  <c r="C37" i="45" s="1"/>
  <c r="D37" i="45" a="1"/>
  <c r="D37" i="45" s="1"/>
  <c r="E37" i="45" a="1"/>
  <c r="E37" i="45" s="1"/>
  <c r="F37" i="45" a="1"/>
  <c r="F37" i="45" s="1"/>
  <c r="G37" i="45" a="1"/>
  <c r="G37" i="45" s="1"/>
  <c r="C38" i="45" a="1"/>
  <c r="C38" i="45" s="1"/>
  <c r="D38" i="45" a="1"/>
  <c r="D38" i="45" s="1"/>
  <c r="E38" i="45" a="1"/>
  <c r="E38" i="45" s="1"/>
  <c r="F38" i="45" a="1"/>
  <c r="F38" i="45" s="1"/>
  <c r="G38" i="45" a="1"/>
  <c r="G38" i="45" s="1"/>
  <c r="C39" i="45" a="1"/>
  <c r="C39" i="45" s="1"/>
  <c r="D39" i="45" a="1"/>
  <c r="D39" i="45" s="1"/>
  <c r="E39" i="45" a="1"/>
  <c r="E39" i="45" s="1"/>
  <c r="F39" i="45" a="1"/>
  <c r="F39" i="45" s="1"/>
  <c r="G39" i="45" a="1"/>
  <c r="G39" i="45" s="1"/>
  <c r="C40" i="45" a="1"/>
  <c r="C40" i="45" s="1"/>
  <c r="D40" i="45" a="1"/>
  <c r="D40" i="45" s="1"/>
  <c r="E40" i="45" a="1"/>
  <c r="E40" i="45" s="1"/>
  <c r="F40" i="45" a="1"/>
  <c r="F40" i="45" s="1"/>
  <c r="G40" i="45" a="1"/>
  <c r="G40" i="45" s="1"/>
  <c r="C41" i="45" a="1"/>
  <c r="C41" i="45" s="1"/>
  <c r="D41" i="45" a="1"/>
  <c r="D41" i="45" s="1"/>
  <c r="E41" i="45" a="1"/>
  <c r="E41" i="45" s="1"/>
  <c r="F41" i="45" a="1"/>
  <c r="F41" i="45" s="1"/>
  <c r="G41" i="45" a="1"/>
  <c r="G41" i="45" s="1"/>
  <c r="C42" i="45" a="1"/>
  <c r="C42" i="45" s="1"/>
  <c r="D42" i="45" a="1"/>
  <c r="D42" i="45" s="1"/>
  <c r="E42" i="45" a="1"/>
  <c r="E42" i="45" s="1"/>
  <c r="F42" i="45" a="1"/>
  <c r="F42" i="45" s="1"/>
  <c r="G42" i="45" a="1"/>
  <c r="G42" i="45" s="1"/>
  <c r="C43" i="45" a="1"/>
  <c r="C43" i="45" s="1"/>
  <c r="D43" i="45" a="1"/>
  <c r="D43" i="45" s="1"/>
  <c r="E43" i="45" a="1"/>
  <c r="E43" i="45" s="1"/>
  <c r="F43" i="45" a="1"/>
  <c r="F43" i="45" s="1"/>
  <c r="G43" i="45" a="1"/>
  <c r="G43" i="45" s="1"/>
  <c r="C44" i="45" a="1"/>
  <c r="C44" i="45" s="1"/>
  <c r="D44" i="45" a="1"/>
  <c r="D44" i="45" s="1"/>
  <c r="E44" i="45" a="1"/>
  <c r="E44" i="45" s="1"/>
  <c r="F44" i="45" a="1"/>
  <c r="F44" i="45" s="1"/>
  <c r="K44" i="45" s="1"/>
  <c r="G44" i="45" a="1"/>
  <c r="G44" i="45" s="1"/>
  <c r="C45" i="45" a="1"/>
  <c r="C45" i="45" s="1"/>
  <c r="D45" i="45" a="1"/>
  <c r="D45" i="45" s="1"/>
  <c r="E45" i="45" a="1"/>
  <c r="E45" i="45" s="1"/>
  <c r="F45" i="45" a="1"/>
  <c r="F45" i="45" s="1"/>
  <c r="K45" i="45" s="1"/>
  <c r="G45" i="45" a="1"/>
  <c r="G45" i="45" s="1"/>
  <c r="C46" i="45" a="1"/>
  <c r="C46" i="45" s="1"/>
  <c r="D46" i="45" a="1"/>
  <c r="D46" i="45" s="1"/>
  <c r="E46" i="45" a="1"/>
  <c r="E46" i="45" s="1"/>
  <c r="F46" i="45" a="1"/>
  <c r="F46" i="45" s="1"/>
  <c r="K46" i="45" s="1"/>
  <c r="G46" i="45" a="1"/>
  <c r="G46" i="45" s="1"/>
  <c r="C47" i="45" a="1"/>
  <c r="C47" i="45" s="1"/>
  <c r="D47" i="45" a="1"/>
  <c r="D47" i="45" s="1"/>
  <c r="E47" i="45" a="1"/>
  <c r="E47" i="45" s="1"/>
  <c r="F47" i="45" a="1"/>
  <c r="F47" i="45" s="1"/>
  <c r="K47" i="45" s="1"/>
  <c r="G47" i="45" a="1"/>
  <c r="G47" i="45" s="1"/>
  <c r="C48" i="45" a="1"/>
  <c r="C48" i="45" s="1"/>
  <c r="D48" i="45" a="1"/>
  <c r="D48" i="45" s="1"/>
  <c r="E48" i="45" a="1"/>
  <c r="E48" i="45" s="1"/>
  <c r="F48" i="45" a="1"/>
  <c r="F48" i="45" s="1"/>
  <c r="K48" i="45" s="1"/>
  <c r="G48" i="45" a="1"/>
  <c r="G48" i="45" s="1"/>
  <c r="C49" i="45" a="1"/>
  <c r="C49" i="45" s="1"/>
  <c r="D49" i="45" a="1"/>
  <c r="D49" i="45" s="1"/>
  <c r="E49" i="45" a="1"/>
  <c r="E49" i="45" s="1"/>
  <c r="F49" i="45" a="1"/>
  <c r="F49" i="45" s="1"/>
  <c r="K49" i="45" s="1"/>
  <c r="G49" i="45" a="1"/>
  <c r="G49" i="45" s="1"/>
  <c r="C50" i="45" a="1"/>
  <c r="C50" i="45" s="1"/>
  <c r="D50" i="45" a="1"/>
  <c r="D50" i="45" s="1"/>
  <c r="E50" i="45" a="1"/>
  <c r="E50" i="45" s="1"/>
  <c r="F50" i="45" a="1"/>
  <c r="F50" i="45" s="1"/>
  <c r="K50" i="45" s="1"/>
  <c r="G50" i="45" a="1"/>
  <c r="G50" i="45" s="1"/>
  <c r="G7" i="45" a="1"/>
  <c r="G7" i="45" s="1"/>
  <c r="F7" i="45" a="1"/>
  <c r="F7" i="45" s="1"/>
  <c r="E7" i="45" a="1"/>
  <c r="E7" i="45" s="1"/>
  <c r="D7" i="45" a="1"/>
  <c r="D7" i="45" s="1"/>
  <c r="C7" i="45" a="1"/>
  <c r="C7" i="45" s="1"/>
  <c r="C8" i="44" a="1"/>
  <c r="C8" i="44" s="1"/>
  <c r="D8" i="44" a="1"/>
  <c r="D8" i="44" s="1"/>
  <c r="E8" i="44" a="1"/>
  <c r="E8" i="44" s="1"/>
  <c r="F8" i="44" a="1"/>
  <c r="F8" i="44" s="1"/>
  <c r="G8" i="44" a="1"/>
  <c r="G8" i="44" s="1"/>
  <c r="C9" i="44" a="1"/>
  <c r="C9" i="44" s="1"/>
  <c r="D9" i="44" a="1"/>
  <c r="D9" i="44" s="1"/>
  <c r="E9" i="44" a="1"/>
  <c r="E9" i="44" s="1"/>
  <c r="F9" i="44" a="1"/>
  <c r="F9" i="44" s="1"/>
  <c r="G9" i="44" a="1"/>
  <c r="G9" i="44" s="1"/>
  <c r="C10" i="44" a="1"/>
  <c r="C10" i="44" s="1"/>
  <c r="D10" i="44" a="1"/>
  <c r="D10" i="44" s="1"/>
  <c r="E10" i="44" a="1"/>
  <c r="E10" i="44" s="1"/>
  <c r="F10" i="44" a="1"/>
  <c r="F10" i="44" s="1"/>
  <c r="G10" i="44" a="1"/>
  <c r="G10" i="44" s="1"/>
  <c r="C11" i="44" a="1"/>
  <c r="C11" i="44" s="1"/>
  <c r="D11" i="44" a="1"/>
  <c r="D11" i="44" s="1"/>
  <c r="E11" i="44" a="1"/>
  <c r="E11" i="44" s="1"/>
  <c r="F11" i="44" a="1"/>
  <c r="F11" i="44" s="1"/>
  <c r="G11" i="44" a="1"/>
  <c r="G11" i="44" s="1"/>
  <c r="C12" i="44" a="1"/>
  <c r="C12" i="44" s="1"/>
  <c r="D12" i="44" a="1"/>
  <c r="D12" i="44" s="1"/>
  <c r="E12" i="44" a="1"/>
  <c r="E12" i="44" s="1"/>
  <c r="F12" i="44" a="1"/>
  <c r="F12" i="44" s="1"/>
  <c r="G12" i="44" a="1"/>
  <c r="G12" i="44" s="1"/>
  <c r="C13" i="44" a="1"/>
  <c r="C13" i="44" s="1"/>
  <c r="D13" i="44" a="1"/>
  <c r="D13" i="44" s="1"/>
  <c r="E13" i="44" a="1"/>
  <c r="E13" i="44" s="1"/>
  <c r="F13" i="44" a="1"/>
  <c r="F13" i="44" s="1"/>
  <c r="G13" i="44" a="1"/>
  <c r="G13" i="44" s="1"/>
  <c r="C14" i="44" a="1"/>
  <c r="C14" i="44" s="1"/>
  <c r="D14" i="44" a="1"/>
  <c r="D14" i="44" s="1"/>
  <c r="E14" i="44" a="1"/>
  <c r="E14" i="44" s="1"/>
  <c r="F14" i="44" a="1"/>
  <c r="F14" i="44" s="1"/>
  <c r="G14" i="44" a="1"/>
  <c r="G14" i="44" s="1"/>
  <c r="C15" i="44" a="1"/>
  <c r="C15" i="44" s="1"/>
  <c r="D15" i="44" a="1"/>
  <c r="D15" i="44" s="1"/>
  <c r="E15" i="44" a="1"/>
  <c r="E15" i="44" s="1"/>
  <c r="F15" i="44" a="1"/>
  <c r="F15" i="44" s="1"/>
  <c r="G15" i="44" a="1"/>
  <c r="G15" i="44" s="1"/>
  <c r="C16" i="44" a="1"/>
  <c r="C16" i="44" s="1"/>
  <c r="D16" i="44" a="1"/>
  <c r="D16" i="44" s="1"/>
  <c r="E16" i="44" a="1"/>
  <c r="E16" i="44" s="1"/>
  <c r="F16" i="44" a="1"/>
  <c r="F16" i="44" s="1"/>
  <c r="G16" i="44" a="1"/>
  <c r="G16" i="44" s="1"/>
  <c r="C17" i="44" a="1"/>
  <c r="C17" i="44" s="1"/>
  <c r="D17" i="44" a="1"/>
  <c r="D17" i="44" s="1"/>
  <c r="E17" i="44" a="1"/>
  <c r="E17" i="44" s="1"/>
  <c r="F17" i="44" a="1"/>
  <c r="F17" i="44" s="1"/>
  <c r="G17" i="44" a="1"/>
  <c r="G17" i="44" s="1"/>
  <c r="C18" i="44" a="1"/>
  <c r="C18" i="44" s="1"/>
  <c r="D18" i="44" a="1"/>
  <c r="D18" i="44" s="1"/>
  <c r="E18" i="44" a="1"/>
  <c r="E18" i="44" s="1"/>
  <c r="F18" i="44" a="1"/>
  <c r="F18" i="44" s="1"/>
  <c r="G18" i="44" a="1"/>
  <c r="G18" i="44" s="1"/>
  <c r="C19" i="44" a="1"/>
  <c r="C19" i="44" s="1"/>
  <c r="D19" i="44" a="1"/>
  <c r="D19" i="44" s="1"/>
  <c r="E19" i="44" a="1"/>
  <c r="E19" i="44" s="1"/>
  <c r="F19" i="44" a="1"/>
  <c r="F19" i="44" s="1"/>
  <c r="G19" i="44" a="1"/>
  <c r="G19" i="44" s="1"/>
  <c r="C20" i="44" a="1"/>
  <c r="C20" i="44" s="1"/>
  <c r="D20" i="44" a="1"/>
  <c r="D20" i="44" s="1"/>
  <c r="E20" i="44" a="1"/>
  <c r="E20" i="44" s="1"/>
  <c r="F20" i="44" a="1"/>
  <c r="F20" i="44" s="1"/>
  <c r="G20" i="44" a="1"/>
  <c r="G20" i="44" s="1"/>
  <c r="C21" i="44" a="1"/>
  <c r="C21" i="44" s="1"/>
  <c r="D21" i="44" a="1"/>
  <c r="D21" i="44" s="1"/>
  <c r="E21" i="44" a="1"/>
  <c r="E21" i="44" s="1"/>
  <c r="F21" i="44" a="1"/>
  <c r="F21" i="44" s="1"/>
  <c r="G21" i="44" a="1"/>
  <c r="G21" i="44" s="1"/>
  <c r="C22" i="44" a="1"/>
  <c r="C22" i="44" s="1"/>
  <c r="D22" i="44" a="1"/>
  <c r="D22" i="44" s="1"/>
  <c r="E22" i="44" a="1"/>
  <c r="E22" i="44" s="1"/>
  <c r="F22" i="44" a="1"/>
  <c r="F22" i="44" s="1"/>
  <c r="G22" i="44" a="1"/>
  <c r="G22" i="44" s="1"/>
  <c r="C23" i="44" a="1"/>
  <c r="C23" i="44" s="1"/>
  <c r="D23" i="44" a="1"/>
  <c r="D23" i="44" s="1"/>
  <c r="E23" i="44" a="1"/>
  <c r="E23" i="44" s="1"/>
  <c r="F23" i="44" a="1"/>
  <c r="F23" i="44" s="1"/>
  <c r="G23" i="44" a="1"/>
  <c r="G23" i="44" s="1"/>
  <c r="C24" i="44" a="1"/>
  <c r="C24" i="44" s="1"/>
  <c r="D24" i="44" a="1"/>
  <c r="D24" i="44" s="1"/>
  <c r="E24" i="44" a="1"/>
  <c r="E24" i="44" s="1"/>
  <c r="F24" i="44" a="1"/>
  <c r="F24" i="44" s="1"/>
  <c r="G24" i="44" a="1"/>
  <c r="G24" i="44" s="1"/>
  <c r="C25" i="44" a="1"/>
  <c r="C25" i="44" s="1"/>
  <c r="D25" i="44" a="1"/>
  <c r="D25" i="44" s="1"/>
  <c r="E25" i="44" a="1"/>
  <c r="E25" i="44" s="1"/>
  <c r="F25" i="44" a="1"/>
  <c r="F25" i="44" s="1"/>
  <c r="G25" i="44" a="1"/>
  <c r="G25" i="44" s="1"/>
  <c r="C26" i="44" a="1"/>
  <c r="C26" i="44" s="1"/>
  <c r="D26" i="44" a="1"/>
  <c r="D26" i="44" s="1"/>
  <c r="E26" i="44" a="1"/>
  <c r="E26" i="44" s="1"/>
  <c r="F26" i="44" a="1"/>
  <c r="F26" i="44" s="1"/>
  <c r="G26" i="44" a="1"/>
  <c r="G26" i="44" s="1"/>
  <c r="C27" i="44" a="1"/>
  <c r="C27" i="44" s="1"/>
  <c r="D27" i="44" a="1"/>
  <c r="D27" i="44" s="1"/>
  <c r="E27" i="44" a="1"/>
  <c r="E27" i="44" s="1"/>
  <c r="F27" i="44" a="1"/>
  <c r="F27" i="44" s="1"/>
  <c r="G27" i="44" a="1"/>
  <c r="G27" i="44" s="1"/>
  <c r="C28" i="44" a="1"/>
  <c r="C28" i="44" s="1"/>
  <c r="D28" i="44" a="1"/>
  <c r="D28" i="44" s="1"/>
  <c r="E28" i="44" a="1"/>
  <c r="E28" i="44" s="1"/>
  <c r="F28" i="44" a="1"/>
  <c r="F28" i="44" s="1"/>
  <c r="G28" i="44" a="1"/>
  <c r="G28" i="44" s="1"/>
  <c r="C29" i="44" a="1"/>
  <c r="C29" i="44" s="1"/>
  <c r="D29" i="44" a="1"/>
  <c r="D29" i="44" s="1"/>
  <c r="E29" i="44" a="1"/>
  <c r="E29" i="44" s="1"/>
  <c r="F29" i="44" a="1"/>
  <c r="F29" i="44" s="1"/>
  <c r="G29" i="44" a="1"/>
  <c r="G29" i="44" s="1"/>
  <c r="C30" i="44" a="1"/>
  <c r="C30" i="44" s="1"/>
  <c r="D30" i="44" a="1"/>
  <c r="D30" i="44" s="1"/>
  <c r="E30" i="44" a="1"/>
  <c r="E30" i="44" s="1"/>
  <c r="F30" i="44" a="1"/>
  <c r="F30" i="44" s="1"/>
  <c r="G30" i="44" a="1"/>
  <c r="G30" i="44" s="1"/>
  <c r="C31" i="44" a="1"/>
  <c r="C31" i="44" s="1"/>
  <c r="D31" i="44" a="1"/>
  <c r="D31" i="44" s="1"/>
  <c r="E31" i="44" a="1"/>
  <c r="E31" i="44" s="1"/>
  <c r="F31" i="44" a="1"/>
  <c r="F31" i="44" s="1"/>
  <c r="G31" i="44" a="1"/>
  <c r="G31" i="44" s="1"/>
  <c r="C32" i="44" a="1"/>
  <c r="C32" i="44" s="1"/>
  <c r="D32" i="44" a="1"/>
  <c r="D32" i="44" s="1"/>
  <c r="E32" i="44" a="1"/>
  <c r="E32" i="44" s="1"/>
  <c r="F32" i="44" a="1"/>
  <c r="F32" i="44" s="1"/>
  <c r="G32" i="44" a="1"/>
  <c r="G32" i="44" s="1"/>
  <c r="C33" i="44" a="1"/>
  <c r="C33" i="44" s="1"/>
  <c r="D33" i="44" a="1"/>
  <c r="D33" i="44" s="1"/>
  <c r="E33" i="44" a="1"/>
  <c r="E33" i="44" s="1"/>
  <c r="F33" i="44" a="1"/>
  <c r="F33" i="44" s="1"/>
  <c r="G33" i="44" a="1"/>
  <c r="G33" i="44" s="1"/>
  <c r="C34" i="44" a="1"/>
  <c r="C34" i="44" s="1"/>
  <c r="D34" i="44" a="1"/>
  <c r="D34" i="44" s="1"/>
  <c r="E34" i="44" a="1"/>
  <c r="E34" i="44" s="1"/>
  <c r="F34" i="44" a="1"/>
  <c r="F34" i="44" s="1"/>
  <c r="G34" i="44" a="1"/>
  <c r="G34" i="44" s="1"/>
  <c r="C35" i="44" a="1"/>
  <c r="C35" i="44" s="1"/>
  <c r="D35" i="44" a="1"/>
  <c r="D35" i="44" s="1"/>
  <c r="E35" i="44" a="1"/>
  <c r="E35" i="44" s="1"/>
  <c r="F35" i="44" a="1"/>
  <c r="F35" i="44" s="1"/>
  <c r="G35" i="44" a="1"/>
  <c r="G35" i="44" s="1"/>
  <c r="C36" i="44" a="1"/>
  <c r="C36" i="44" s="1"/>
  <c r="D36" i="44" a="1"/>
  <c r="D36" i="44" s="1"/>
  <c r="E36" i="44" a="1"/>
  <c r="E36" i="44" s="1"/>
  <c r="F36" i="44" a="1"/>
  <c r="F36" i="44" s="1"/>
  <c r="G36" i="44" a="1"/>
  <c r="G36" i="44" s="1"/>
  <c r="C37" i="44" a="1"/>
  <c r="C37" i="44" s="1"/>
  <c r="D37" i="44" a="1"/>
  <c r="D37" i="44" s="1"/>
  <c r="E37" i="44" a="1"/>
  <c r="E37" i="44" s="1"/>
  <c r="F37" i="44" a="1"/>
  <c r="F37" i="44" s="1"/>
  <c r="G37" i="44" a="1"/>
  <c r="G37" i="44" s="1"/>
  <c r="C38" i="44" a="1"/>
  <c r="C38" i="44" s="1"/>
  <c r="D38" i="44" a="1"/>
  <c r="D38" i="44" s="1"/>
  <c r="E38" i="44" a="1"/>
  <c r="E38" i="44" s="1"/>
  <c r="F38" i="44" a="1"/>
  <c r="F38" i="44" s="1"/>
  <c r="G38" i="44" a="1"/>
  <c r="G38" i="44" s="1"/>
  <c r="C39" i="44" a="1"/>
  <c r="C39" i="44" s="1"/>
  <c r="D39" i="44" a="1"/>
  <c r="D39" i="44" s="1"/>
  <c r="E39" i="44" a="1"/>
  <c r="E39" i="44" s="1"/>
  <c r="F39" i="44" a="1"/>
  <c r="F39" i="44" s="1"/>
  <c r="G39" i="44" a="1"/>
  <c r="G39" i="44" s="1"/>
  <c r="C40" i="44" a="1"/>
  <c r="C40" i="44" s="1"/>
  <c r="D40" i="44" a="1"/>
  <c r="D40" i="44" s="1"/>
  <c r="E40" i="44" a="1"/>
  <c r="E40" i="44" s="1"/>
  <c r="F40" i="44" a="1"/>
  <c r="F40" i="44" s="1"/>
  <c r="G40" i="44" a="1"/>
  <c r="G40" i="44" s="1"/>
  <c r="C41" i="44" a="1"/>
  <c r="C41" i="44" s="1"/>
  <c r="D41" i="44" a="1"/>
  <c r="D41" i="44" s="1"/>
  <c r="E41" i="44" a="1"/>
  <c r="E41" i="44" s="1"/>
  <c r="F41" i="44" a="1"/>
  <c r="F41" i="44" s="1"/>
  <c r="G41" i="44" a="1"/>
  <c r="G41" i="44" s="1"/>
  <c r="C42" i="44" a="1"/>
  <c r="C42" i="44" s="1"/>
  <c r="D42" i="44" a="1"/>
  <c r="D42" i="44" s="1"/>
  <c r="E42" i="44" a="1"/>
  <c r="E42" i="44" s="1"/>
  <c r="F42" i="44" a="1"/>
  <c r="F42" i="44" s="1"/>
  <c r="G42" i="44" a="1"/>
  <c r="G42" i="44" s="1"/>
  <c r="C43" i="44" a="1"/>
  <c r="C43" i="44" s="1"/>
  <c r="D43" i="44" a="1"/>
  <c r="D43" i="44" s="1"/>
  <c r="E43" i="44" a="1"/>
  <c r="E43" i="44" s="1"/>
  <c r="F43" i="44" a="1"/>
  <c r="F43" i="44" s="1"/>
  <c r="G43" i="44" a="1"/>
  <c r="G43" i="44" s="1"/>
  <c r="C44" i="44" a="1"/>
  <c r="C44" i="44" s="1"/>
  <c r="D44" i="44" a="1"/>
  <c r="D44" i="44" s="1"/>
  <c r="E44" i="44" a="1"/>
  <c r="E44" i="44" s="1"/>
  <c r="F44" i="44" a="1"/>
  <c r="F44" i="44" s="1"/>
  <c r="K44" i="44" s="1"/>
  <c r="G44" i="44" a="1"/>
  <c r="G44" i="44" s="1"/>
  <c r="C45" i="44" a="1"/>
  <c r="C45" i="44" s="1"/>
  <c r="D45" i="44" a="1"/>
  <c r="D45" i="44" s="1"/>
  <c r="E45" i="44" a="1"/>
  <c r="E45" i="44" s="1"/>
  <c r="F45" i="44" a="1"/>
  <c r="F45" i="44" s="1"/>
  <c r="K45" i="44" s="1"/>
  <c r="G45" i="44" a="1"/>
  <c r="G45" i="44" s="1"/>
  <c r="C46" i="44" a="1"/>
  <c r="C46" i="44" s="1"/>
  <c r="D46" i="44" a="1"/>
  <c r="D46" i="44" s="1"/>
  <c r="E46" i="44" a="1"/>
  <c r="E46" i="44" s="1"/>
  <c r="F46" i="44" a="1"/>
  <c r="F46" i="44" s="1"/>
  <c r="K46" i="44" s="1"/>
  <c r="G46" i="44" a="1"/>
  <c r="G46" i="44" s="1"/>
  <c r="C47" i="44" a="1"/>
  <c r="C47" i="44" s="1"/>
  <c r="D47" i="44" a="1"/>
  <c r="D47" i="44" s="1"/>
  <c r="E47" i="44" a="1"/>
  <c r="E47" i="44" s="1"/>
  <c r="F47" i="44" a="1"/>
  <c r="F47" i="44" s="1"/>
  <c r="K47" i="44" s="1"/>
  <c r="G47" i="44" a="1"/>
  <c r="G47" i="44" s="1"/>
  <c r="C48" i="44" a="1"/>
  <c r="C48" i="44" s="1"/>
  <c r="D48" i="44" a="1"/>
  <c r="D48" i="44" s="1"/>
  <c r="E48" i="44" a="1"/>
  <c r="E48" i="44" s="1"/>
  <c r="F48" i="44" a="1"/>
  <c r="F48" i="44" s="1"/>
  <c r="K48" i="44" s="1"/>
  <c r="G48" i="44" a="1"/>
  <c r="G48" i="44" s="1"/>
  <c r="C49" i="44" a="1"/>
  <c r="C49" i="44" s="1"/>
  <c r="D49" i="44" a="1"/>
  <c r="D49" i="44" s="1"/>
  <c r="E49" i="44" a="1"/>
  <c r="E49" i="44" s="1"/>
  <c r="F49" i="44" a="1"/>
  <c r="F49" i="44" s="1"/>
  <c r="K49" i="44" s="1"/>
  <c r="G49" i="44" a="1"/>
  <c r="G49" i="44" s="1"/>
  <c r="C50" i="44" a="1"/>
  <c r="C50" i="44" s="1"/>
  <c r="D50" i="44" a="1"/>
  <c r="D50" i="44" s="1"/>
  <c r="E50" i="44" a="1"/>
  <c r="E50" i="44" s="1"/>
  <c r="F50" i="44" a="1"/>
  <c r="F50" i="44" s="1"/>
  <c r="K50" i="44" s="1"/>
  <c r="G50" i="44" a="1"/>
  <c r="G50" i="44" s="1"/>
  <c r="G7" i="44" a="1"/>
  <c r="G7" i="44" s="1"/>
  <c r="F7" i="44" a="1"/>
  <c r="F7" i="44" s="1"/>
  <c r="E7" i="44" a="1"/>
  <c r="E7" i="44" s="1"/>
  <c r="D7" i="44" a="1"/>
  <c r="D7" i="44" s="1"/>
  <c r="C7" i="44" a="1"/>
  <c r="C7" i="44" s="1"/>
  <c r="C8" i="43" a="1"/>
  <c r="C8" i="43" s="1"/>
  <c r="D8" i="43" a="1"/>
  <c r="D8" i="43" s="1"/>
  <c r="E8" i="43" a="1"/>
  <c r="E8" i="43" s="1"/>
  <c r="F8" i="43" a="1"/>
  <c r="F8" i="43" s="1"/>
  <c r="G8" i="43" a="1"/>
  <c r="G8" i="43" s="1"/>
  <c r="H8" i="43" a="1"/>
  <c r="H8" i="43" s="1"/>
  <c r="C9" i="43" a="1"/>
  <c r="C9" i="43" s="1"/>
  <c r="D9" i="43" a="1"/>
  <c r="D9" i="43" s="1"/>
  <c r="E9" i="43" a="1"/>
  <c r="E9" i="43" s="1"/>
  <c r="F9" i="43" a="1"/>
  <c r="F9" i="43" s="1"/>
  <c r="G9" i="43" a="1"/>
  <c r="G9" i="43" s="1"/>
  <c r="H9" i="43" a="1"/>
  <c r="H9" i="43" s="1"/>
  <c r="C10" i="43" a="1"/>
  <c r="C10" i="43" s="1"/>
  <c r="D10" i="43" a="1"/>
  <c r="D10" i="43" s="1"/>
  <c r="E10" i="43" a="1"/>
  <c r="E10" i="43" s="1"/>
  <c r="F10" i="43" a="1"/>
  <c r="F10" i="43" s="1"/>
  <c r="G10" i="43" a="1"/>
  <c r="G10" i="43" s="1"/>
  <c r="H10" i="43" a="1"/>
  <c r="H10" i="43" s="1"/>
  <c r="C11" i="43" a="1"/>
  <c r="C11" i="43" s="1"/>
  <c r="D11" i="43" a="1"/>
  <c r="D11" i="43" s="1"/>
  <c r="E11" i="43" a="1"/>
  <c r="E11" i="43" s="1"/>
  <c r="F11" i="43" a="1"/>
  <c r="F11" i="43" s="1"/>
  <c r="G11" i="43" a="1"/>
  <c r="G11" i="43" s="1"/>
  <c r="H11" i="43" a="1"/>
  <c r="H11" i="43" s="1"/>
  <c r="C12" i="43" a="1"/>
  <c r="C12" i="43" s="1"/>
  <c r="D12" i="43" a="1"/>
  <c r="D12" i="43" s="1"/>
  <c r="E12" i="43" a="1"/>
  <c r="E12" i="43" s="1"/>
  <c r="F12" i="43" a="1"/>
  <c r="F12" i="43" s="1"/>
  <c r="G12" i="43" a="1"/>
  <c r="G12" i="43" s="1"/>
  <c r="H12" i="43" a="1"/>
  <c r="H12" i="43" s="1"/>
  <c r="C13" i="43" a="1"/>
  <c r="C13" i="43" s="1"/>
  <c r="D13" i="43" a="1"/>
  <c r="D13" i="43" s="1"/>
  <c r="E13" i="43" a="1"/>
  <c r="E13" i="43" s="1"/>
  <c r="F13" i="43" a="1"/>
  <c r="F13" i="43" s="1"/>
  <c r="G13" i="43" a="1"/>
  <c r="G13" i="43" s="1"/>
  <c r="H13" i="43" a="1"/>
  <c r="H13" i="43" s="1"/>
  <c r="C14" i="43" a="1"/>
  <c r="C14" i="43" s="1"/>
  <c r="D14" i="43" a="1"/>
  <c r="D14" i="43" s="1"/>
  <c r="E14" i="43" a="1"/>
  <c r="E14" i="43" s="1"/>
  <c r="F14" i="43" a="1"/>
  <c r="F14" i="43" s="1"/>
  <c r="G14" i="43" a="1"/>
  <c r="G14" i="43" s="1"/>
  <c r="H14" i="43" a="1"/>
  <c r="H14" i="43" s="1"/>
  <c r="C15" i="43" a="1"/>
  <c r="C15" i="43" s="1"/>
  <c r="D15" i="43" a="1"/>
  <c r="D15" i="43" s="1"/>
  <c r="E15" i="43" a="1"/>
  <c r="E15" i="43" s="1"/>
  <c r="F15" i="43" a="1"/>
  <c r="F15" i="43" s="1"/>
  <c r="G15" i="43" a="1"/>
  <c r="G15" i="43" s="1"/>
  <c r="H15" i="43" a="1"/>
  <c r="H15" i="43" s="1"/>
  <c r="C16" i="43" a="1"/>
  <c r="C16" i="43" s="1"/>
  <c r="D16" i="43" a="1"/>
  <c r="D16" i="43" s="1"/>
  <c r="E16" i="43" a="1"/>
  <c r="E16" i="43" s="1"/>
  <c r="F16" i="43" a="1"/>
  <c r="F16" i="43" s="1"/>
  <c r="G16" i="43" a="1"/>
  <c r="G16" i="43" s="1"/>
  <c r="H16" i="43" a="1"/>
  <c r="H16" i="43" s="1"/>
  <c r="C17" i="43" a="1"/>
  <c r="C17" i="43" s="1"/>
  <c r="D17" i="43" a="1"/>
  <c r="D17" i="43" s="1"/>
  <c r="E17" i="43" a="1"/>
  <c r="E17" i="43" s="1"/>
  <c r="F17" i="43" a="1"/>
  <c r="F17" i="43" s="1"/>
  <c r="G17" i="43" a="1"/>
  <c r="G17" i="43" s="1"/>
  <c r="H17" i="43" a="1"/>
  <c r="H17" i="43" s="1"/>
  <c r="C18" i="43" a="1"/>
  <c r="C18" i="43" s="1"/>
  <c r="D18" i="43" a="1"/>
  <c r="D18" i="43" s="1"/>
  <c r="E18" i="43" a="1"/>
  <c r="E18" i="43" s="1"/>
  <c r="F18" i="43" a="1"/>
  <c r="F18" i="43" s="1"/>
  <c r="G18" i="43" a="1"/>
  <c r="G18" i="43" s="1"/>
  <c r="H18" i="43" a="1"/>
  <c r="H18" i="43" s="1"/>
  <c r="C19" i="43" a="1"/>
  <c r="C19" i="43" s="1"/>
  <c r="D19" i="43" a="1"/>
  <c r="D19" i="43" s="1"/>
  <c r="E19" i="43" a="1"/>
  <c r="E19" i="43" s="1"/>
  <c r="F19" i="43" a="1"/>
  <c r="F19" i="43" s="1"/>
  <c r="G19" i="43" a="1"/>
  <c r="G19" i="43" s="1"/>
  <c r="H19" i="43" a="1"/>
  <c r="H19" i="43" s="1"/>
  <c r="C20" i="43" a="1"/>
  <c r="C20" i="43" s="1"/>
  <c r="D20" i="43" a="1"/>
  <c r="D20" i="43" s="1"/>
  <c r="E20" i="43" a="1"/>
  <c r="E20" i="43" s="1"/>
  <c r="F20" i="43" a="1"/>
  <c r="F20" i="43" s="1"/>
  <c r="G20" i="43" a="1"/>
  <c r="G20" i="43" s="1"/>
  <c r="H20" i="43" a="1"/>
  <c r="H20" i="43" s="1"/>
  <c r="C21" i="43" a="1"/>
  <c r="C21" i="43" s="1"/>
  <c r="D21" i="43" a="1"/>
  <c r="D21" i="43" s="1"/>
  <c r="E21" i="43" a="1"/>
  <c r="E21" i="43" s="1"/>
  <c r="F21" i="43" a="1"/>
  <c r="F21" i="43" s="1"/>
  <c r="G21" i="43" a="1"/>
  <c r="G21" i="43" s="1"/>
  <c r="H21" i="43" a="1"/>
  <c r="H21" i="43" s="1"/>
  <c r="C22" i="43" a="1"/>
  <c r="C22" i="43" s="1"/>
  <c r="D22" i="43" a="1"/>
  <c r="D22" i="43" s="1"/>
  <c r="E22" i="43" a="1"/>
  <c r="E22" i="43" s="1"/>
  <c r="F22" i="43" a="1"/>
  <c r="F22" i="43" s="1"/>
  <c r="G22" i="43" a="1"/>
  <c r="G22" i="43" s="1"/>
  <c r="H22" i="43" a="1"/>
  <c r="H22" i="43" s="1"/>
  <c r="C23" i="43" a="1"/>
  <c r="C23" i="43" s="1"/>
  <c r="D23" i="43" a="1"/>
  <c r="D23" i="43" s="1"/>
  <c r="E23" i="43" a="1"/>
  <c r="E23" i="43" s="1"/>
  <c r="F23" i="43" a="1"/>
  <c r="F23" i="43" s="1"/>
  <c r="G23" i="43" a="1"/>
  <c r="G23" i="43" s="1"/>
  <c r="H23" i="43" a="1"/>
  <c r="H23" i="43" s="1"/>
  <c r="C24" i="43" a="1"/>
  <c r="C24" i="43" s="1"/>
  <c r="D24" i="43" a="1"/>
  <c r="D24" i="43" s="1"/>
  <c r="E24" i="43" a="1"/>
  <c r="E24" i="43" s="1"/>
  <c r="F24" i="43" a="1"/>
  <c r="F24" i="43" s="1"/>
  <c r="G24" i="43" a="1"/>
  <c r="G24" i="43" s="1"/>
  <c r="H24" i="43" a="1"/>
  <c r="H24" i="43" s="1"/>
  <c r="C25" i="43" a="1"/>
  <c r="C25" i="43" s="1"/>
  <c r="D25" i="43" a="1"/>
  <c r="D25" i="43" s="1"/>
  <c r="E25" i="43" a="1"/>
  <c r="E25" i="43" s="1"/>
  <c r="F25" i="43" a="1"/>
  <c r="F25" i="43" s="1"/>
  <c r="G25" i="43" a="1"/>
  <c r="G25" i="43" s="1"/>
  <c r="H25" i="43" a="1"/>
  <c r="H25" i="43" s="1"/>
  <c r="C26" i="43" a="1"/>
  <c r="C26" i="43" s="1"/>
  <c r="D26" i="43" a="1"/>
  <c r="D26" i="43" s="1"/>
  <c r="E26" i="43" a="1"/>
  <c r="E26" i="43" s="1"/>
  <c r="F26" i="43" a="1"/>
  <c r="F26" i="43" s="1"/>
  <c r="G26" i="43" a="1"/>
  <c r="G26" i="43" s="1"/>
  <c r="H26" i="43" a="1"/>
  <c r="H26" i="43" s="1"/>
  <c r="C27" i="43" a="1"/>
  <c r="C27" i="43" s="1"/>
  <c r="D27" i="43" a="1"/>
  <c r="D27" i="43" s="1"/>
  <c r="E27" i="43" a="1"/>
  <c r="E27" i="43" s="1"/>
  <c r="F27" i="43" a="1"/>
  <c r="F27" i="43" s="1"/>
  <c r="G27" i="43" a="1"/>
  <c r="G27" i="43" s="1"/>
  <c r="H27" i="43" a="1"/>
  <c r="H27" i="43" s="1"/>
  <c r="C28" i="43" a="1"/>
  <c r="C28" i="43" s="1"/>
  <c r="D28" i="43" a="1"/>
  <c r="D28" i="43" s="1"/>
  <c r="E28" i="43" a="1"/>
  <c r="E28" i="43" s="1"/>
  <c r="F28" i="43" a="1"/>
  <c r="F28" i="43" s="1"/>
  <c r="G28" i="43" a="1"/>
  <c r="G28" i="43" s="1"/>
  <c r="H28" i="43" a="1"/>
  <c r="H28" i="43" s="1"/>
  <c r="C29" i="43" a="1"/>
  <c r="C29" i="43" s="1"/>
  <c r="D29" i="43" a="1"/>
  <c r="D29" i="43" s="1"/>
  <c r="E29" i="43" a="1"/>
  <c r="E29" i="43" s="1"/>
  <c r="F29" i="43" a="1"/>
  <c r="F29" i="43" s="1"/>
  <c r="G29" i="43" a="1"/>
  <c r="G29" i="43" s="1"/>
  <c r="H29" i="43" a="1"/>
  <c r="H29" i="43" s="1"/>
  <c r="C30" i="43" a="1"/>
  <c r="C30" i="43" s="1"/>
  <c r="D30" i="43" a="1"/>
  <c r="D30" i="43" s="1"/>
  <c r="E30" i="43" a="1"/>
  <c r="E30" i="43" s="1"/>
  <c r="F30" i="43" a="1"/>
  <c r="F30" i="43" s="1"/>
  <c r="G30" i="43" a="1"/>
  <c r="G30" i="43" s="1"/>
  <c r="H30" i="43" a="1"/>
  <c r="H30" i="43" s="1"/>
  <c r="C31" i="43" a="1"/>
  <c r="C31" i="43" s="1"/>
  <c r="D31" i="43" a="1"/>
  <c r="D31" i="43" s="1"/>
  <c r="E31" i="43" a="1"/>
  <c r="E31" i="43" s="1"/>
  <c r="F31" i="43" a="1"/>
  <c r="F31" i="43" s="1"/>
  <c r="G31" i="43" a="1"/>
  <c r="G31" i="43" s="1"/>
  <c r="H31" i="43" a="1"/>
  <c r="H31" i="43" s="1"/>
  <c r="C32" i="43" a="1"/>
  <c r="C32" i="43" s="1"/>
  <c r="D32" i="43" a="1"/>
  <c r="D32" i="43" s="1"/>
  <c r="E32" i="43" a="1"/>
  <c r="E32" i="43" s="1"/>
  <c r="F32" i="43" a="1"/>
  <c r="F32" i="43" s="1"/>
  <c r="G32" i="43" a="1"/>
  <c r="G32" i="43" s="1"/>
  <c r="H32" i="43" a="1"/>
  <c r="H32" i="43" s="1"/>
  <c r="C33" i="43" a="1"/>
  <c r="C33" i="43" s="1"/>
  <c r="D33" i="43" a="1"/>
  <c r="D33" i="43" s="1"/>
  <c r="E33" i="43" a="1"/>
  <c r="E33" i="43" s="1"/>
  <c r="F33" i="43" a="1"/>
  <c r="F33" i="43" s="1"/>
  <c r="G33" i="43" a="1"/>
  <c r="G33" i="43" s="1"/>
  <c r="H33" i="43" a="1"/>
  <c r="H33" i="43" s="1"/>
  <c r="C34" i="43" a="1"/>
  <c r="C34" i="43" s="1"/>
  <c r="D34" i="43" a="1"/>
  <c r="D34" i="43" s="1"/>
  <c r="E34" i="43" a="1"/>
  <c r="E34" i="43" s="1"/>
  <c r="F34" i="43" a="1"/>
  <c r="F34" i="43" s="1"/>
  <c r="G34" i="43" a="1"/>
  <c r="G34" i="43" s="1"/>
  <c r="H34" i="43" a="1"/>
  <c r="H34" i="43" s="1"/>
  <c r="C35" i="43" a="1"/>
  <c r="C35" i="43" s="1"/>
  <c r="D35" i="43" a="1"/>
  <c r="D35" i="43" s="1"/>
  <c r="E35" i="43" a="1"/>
  <c r="E35" i="43" s="1"/>
  <c r="F35" i="43" a="1"/>
  <c r="F35" i="43" s="1"/>
  <c r="G35" i="43" a="1"/>
  <c r="G35" i="43" s="1"/>
  <c r="H35" i="43" a="1"/>
  <c r="H35" i="43" s="1"/>
  <c r="C36" i="43" a="1"/>
  <c r="C36" i="43" s="1"/>
  <c r="D36" i="43" a="1"/>
  <c r="D36" i="43" s="1"/>
  <c r="E36" i="43" a="1"/>
  <c r="E36" i="43" s="1"/>
  <c r="F36" i="43" a="1"/>
  <c r="F36" i="43" s="1"/>
  <c r="G36" i="43" a="1"/>
  <c r="G36" i="43" s="1"/>
  <c r="H36" i="43" a="1"/>
  <c r="H36" i="43" s="1"/>
  <c r="C37" i="43" a="1"/>
  <c r="C37" i="43" s="1"/>
  <c r="D37" i="43" a="1"/>
  <c r="D37" i="43" s="1"/>
  <c r="E37" i="43" a="1"/>
  <c r="E37" i="43" s="1"/>
  <c r="F37" i="43" a="1"/>
  <c r="F37" i="43" s="1"/>
  <c r="G37" i="43" a="1"/>
  <c r="G37" i="43" s="1"/>
  <c r="H37" i="43" a="1"/>
  <c r="H37" i="43" s="1"/>
  <c r="C38" i="43" a="1"/>
  <c r="C38" i="43" s="1"/>
  <c r="D38" i="43" a="1"/>
  <c r="D38" i="43" s="1"/>
  <c r="E38" i="43" a="1"/>
  <c r="E38" i="43" s="1"/>
  <c r="F38" i="43" a="1"/>
  <c r="F38" i="43" s="1"/>
  <c r="G38" i="43" a="1"/>
  <c r="G38" i="43" s="1"/>
  <c r="H38" i="43" a="1"/>
  <c r="H38" i="43" s="1"/>
  <c r="C39" i="43" a="1"/>
  <c r="C39" i="43" s="1"/>
  <c r="D39" i="43" a="1"/>
  <c r="D39" i="43" s="1"/>
  <c r="E39" i="43" a="1"/>
  <c r="E39" i="43" s="1"/>
  <c r="F39" i="43" a="1"/>
  <c r="F39" i="43" s="1"/>
  <c r="G39" i="43" a="1"/>
  <c r="G39" i="43" s="1"/>
  <c r="H39" i="43" a="1"/>
  <c r="H39" i="43" s="1"/>
  <c r="C40" i="43" a="1"/>
  <c r="C40" i="43" s="1"/>
  <c r="D40" i="43" a="1"/>
  <c r="D40" i="43" s="1"/>
  <c r="E40" i="43" a="1"/>
  <c r="E40" i="43" s="1"/>
  <c r="F40" i="43" a="1"/>
  <c r="F40" i="43" s="1"/>
  <c r="G40" i="43" a="1"/>
  <c r="G40" i="43" s="1"/>
  <c r="H40" i="43" a="1"/>
  <c r="H40" i="43" s="1"/>
  <c r="C41" i="43" a="1"/>
  <c r="C41" i="43" s="1"/>
  <c r="D41" i="43" a="1"/>
  <c r="D41" i="43" s="1"/>
  <c r="E41" i="43" a="1"/>
  <c r="E41" i="43" s="1"/>
  <c r="F41" i="43" a="1"/>
  <c r="F41" i="43" s="1"/>
  <c r="G41" i="43" a="1"/>
  <c r="G41" i="43" s="1"/>
  <c r="H41" i="43" a="1"/>
  <c r="H41" i="43" s="1"/>
  <c r="C42" i="43" a="1"/>
  <c r="C42" i="43" s="1"/>
  <c r="D42" i="43" a="1"/>
  <c r="D42" i="43" s="1"/>
  <c r="E42" i="43" a="1"/>
  <c r="E42" i="43" s="1"/>
  <c r="F42" i="43" a="1"/>
  <c r="F42" i="43" s="1"/>
  <c r="G42" i="43" a="1"/>
  <c r="G42" i="43" s="1"/>
  <c r="H42" i="43" a="1"/>
  <c r="H42" i="43" s="1"/>
  <c r="C43" i="43" a="1"/>
  <c r="C43" i="43" s="1"/>
  <c r="D43" i="43" a="1"/>
  <c r="D43" i="43" s="1"/>
  <c r="E43" i="43" a="1"/>
  <c r="E43" i="43" s="1"/>
  <c r="F43" i="43" a="1"/>
  <c r="F43" i="43" s="1"/>
  <c r="G43" i="43" a="1"/>
  <c r="G43" i="43" s="1"/>
  <c r="H43" i="43" a="1"/>
  <c r="H43" i="43" s="1"/>
  <c r="C44" i="43" a="1"/>
  <c r="C44" i="43" s="1"/>
  <c r="D44" i="43" a="1"/>
  <c r="D44" i="43" s="1"/>
  <c r="E44" i="43" a="1"/>
  <c r="E44" i="43" s="1"/>
  <c r="F44" i="43" a="1"/>
  <c r="F44" i="43" s="1"/>
  <c r="L44" i="43" s="1"/>
  <c r="G44" i="43" a="1"/>
  <c r="G44" i="43" s="1"/>
  <c r="H44" i="43" a="1"/>
  <c r="H44" i="43" s="1"/>
  <c r="C45" i="43" a="1"/>
  <c r="C45" i="43" s="1"/>
  <c r="D45" i="43" a="1"/>
  <c r="D45" i="43" s="1"/>
  <c r="E45" i="43" a="1"/>
  <c r="E45" i="43" s="1"/>
  <c r="F45" i="43" a="1"/>
  <c r="F45" i="43" s="1"/>
  <c r="L45" i="43" s="1"/>
  <c r="G45" i="43" a="1"/>
  <c r="G45" i="43" s="1"/>
  <c r="H45" i="43" a="1"/>
  <c r="H45" i="43" s="1"/>
  <c r="C46" i="43" a="1"/>
  <c r="C46" i="43" s="1"/>
  <c r="D46" i="43" a="1"/>
  <c r="D46" i="43" s="1"/>
  <c r="E46" i="43" a="1"/>
  <c r="E46" i="43" s="1"/>
  <c r="F46" i="43" a="1"/>
  <c r="F46" i="43" s="1"/>
  <c r="L46" i="43" s="1"/>
  <c r="G46" i="43" a="1"/>
  <c r="G46" i="43" s="1"/>
  <c r="H46" i="43" a="1"/>
  <c r="H46" i="43" s="1"/>
  <c r="C47" i="43" a="1"/>
  <c r="C47" i="43" s="1"/>
  <c r="D47" i="43" a="1"/>
  <c r="D47" i="43" s="1"/>
  <c r="E47" i="43" a="1"/>
  <c r="E47" i="43" s="1"/>
  <c r="F47" i="43" a="1"/>
  <c r="F47" i="43" s="1"/>
  <c r="L47" i="43" s="1"/>
  <c r="G47" i="43" a="1"/>
  <c r="G47" i="43" s="1"/>
  <c r="H47" i="43" a="1"/>
  <c r="H47" i="43" s="1"/>
  <c r="C48" i="43" a="1"/>
  <c r="C48" i="43" s="1"/>
  <c r="D48" i="43" a="1"/>
  <c r="D48" i="43" s="1"/>
  <c r="E48" i="43" a="1"/>
  <c r="E48" i="43" s="1"/>
  <c r="F48" i="43" a="1"/>
  <c r="F48" i="43" s="1"/>
  <c r="L48" i="43" s="1"/>
  <c r="G48" i="43" a="1"/>
  <c r="G48" i="43" s="1"/>
  <c r="H48" i="43" a="1"/>
  <c r="H48" i="43" s="1"/>
  <c r="C49" i="43" a="1"/>
  <c r="C49" i="43" s="1"/>
  <c r="D49" i="43" a="1"/>
  <c r="D49" i="43" s="1"/>
  <c r="E49" i="43" a="1"/>
  <c r="E49" i="43" s="1"/>
  <c r="F49" i="43" a="1"/>
  <c r="F49" i="43" s="1"/>
  <c r="L49" i="43" s="1"/>
  <c r="G49" i="43" a="1"/>
  <c r="G49" i="43" s="1"/>
  <c r="H49" i="43" a="1"/>
  <c r="H49" i="43" s="1"/>
  <c r="C50" i="43" a="1"/>
  <c r="C50" i="43" s="1"/>
  <c r="D50" i="43" a="1"/>
  <c r="D50" i="43" s="1"/>
  <c r="E50" i="43" a="1"/>
  <c r="E50" i="43" s="1"/>
  <c r="F50" i="43" a="1"/>
  <c r="F50" i="43" s="1"/>
  <c r="L50" i="43" s="1"/>
  <c r="G50" i="43" a="1"/>
  <c r="G50" i="43" s="1"/>
  <c r="H50" i="43" a="1"/>
  <c r="H50" i="43" s="1"/>
  <c r="H7" i="43" a="1"/>
  <c r="H7" i="43" s="1"/>
  <c r="G7" i="43" a="1"/>
  <c r="G7" i="43" s="1"/>
  <c r="F7" i="43" a="1"/>
  <c r="F7" i="43" s="1"/>
  <c r="E7" i="43" a="1"/>
  <c r="E7" i="43" s="1"/>
  <c r="D7" i="43" a="1"/>
  <c r="D7" i="43" s="1"/>
  <c r="C7" i="43" a="1"/>
  <c r="C7" i="43" s="1"/>
  <c r="C9" i="42" a="1"/>
  <c r="C9" i="42" s="1"/>
  <c r="H9" i="42" a="1"/>
  <c r="H9" i="42" s="1"/>
  <c r="D9" i="42" a="1"/>
  <c r="D9" i="42" s="1"/>
  <c r="E9" i="42" a="1"/>
  <c r="E9" i="42" s="1"/>
  <c r="F9" i="42" a="1"/>
  <c r="F9" i="42" s="1"/>
  <c r="G9" i="42" a="1"/>
  <c r="G9" i="42" s="1"/>
  <c r="C10" i="42" a="1"/>
  <c r="C10" i="42" s="1"/>
  <c r="H10" i="42" a="1"/>
  <c r="H10" i="42" s="1"/>
  <c r="D10" i="42" a="1"/>
  <c r="D10" i="42" s="1"/>
  <c r="E10" i="42" a="1"/>
  <c r="E10" i="42" s="1"/>
  <c r="F10" i="42" a="1"/>
  <c r="F10" i="42" s="1"/>
  <c r="G10" i="42" a="1"/>
  <c r="G10" i="42" s="1"/>
  <c r="C11" i="42" a="1"/>
  <c r="C11" i="42" s="1"/>
  <c r="H11" i="42" a="1"/>
  <c r="H11" i="42" s="1"/>
  <c r="D11" i="42" a="1"/>
  <c r="D11" i="42" s="1"/>
  <c r="E11" i="42" a="1"/>
  <c r="E11" i="42" s="1"/>
  <c r="F11" i="42" a="1"/>
  <c r="F11" i="42" s="1"/>
  <c r="G11" i="42" a="1"/>
  <c r="G11" i="42" s="1"/>
  <c r="C12" i="42" a="1"/>
  <c r="C12" i="42" s="1"/>
  <c r="H12" i="42" a="1"/>
  <c r="H12" i="42" s="1"/>
  <c r="D12" i="42" a="1"/>
  <c r="D12" i="42" s="1"/>
  <c r="E12" i="42" a="1"/>
  <c r="E12" i="42" s="1"/>
  <c r="F12" i="42" a="1"/>
  <c r="F12" i="42" s="1"/>
  <c r="G12" i="42" a="1"/>
  <c r="G12" i="42" s="1"/>
  <c r="C13" i="42" a="1"/>
  <c r="C13" i="42" s="1"/>
  <c r="H13" i="42" a="1"/>
  <c r="H13" i="42" s="1"/>
  <c r="D13" i="42" a="1"/>
  <c r="D13" i="42" s="1"/>
  <c r="E13" i="42" a="1"/>
  <c r="E13" i="42" s="1"/>
  <c r="F13" i="42" a="1"/>
  <c r="F13" i="42" s="1"/>
  <c r="G13" i="42" a="1"/>
  <c r="G13" i="42" s="1"/>
  <c r="C14" i="42" a="1"/>
  <c r="C14" i="42" s="1"/>
  <c r="H14" i="42" a="1"/>
  <c r="H14" i="42" s="1"/>
  <c r="D14" i="42" a="1"/>
  <c r="D14" i="42" s="1"/>
  <c r="E14" i="42" a="1"/>
  <c r="E14" i="42" s="1"/>
  <c r="F14" i="42" a="1"/>
  <c r="F14" i="42" s="1"/>
  <c r="G14" i="42" a="1"/>
  <c r="G14" i="42" s="1"/>
  <c r="C15" i="42" a="1"/>
  <c r="C15" i="42" s="1"/>
  <c r="H15" i="42" a="1"/>
  <c r="H15" i="42" s="1"/>
  <c r="D15" i="42" a="1"/>
  <c r="D15" i="42" s="1"/>
  <c r="E15" i="42" a="1"/>
  <c r="E15" i="42" s="1"/>
  <c r="F15" i="42" a="1"/>
  <c r="F15" i="42" s="1"/>
  <c r="G15" i="42" a="1"/>
  <c r="G15" i="42" s="1"/>
  <c r="C16" i="42" a="1"/>
  <c r="C16" i="42" s="1"/>
  <c r="H16" i="42" a="1"/>
  <c r="H16" i="42" s="1"/>
  <c r="D16" i="42" a="1"/>
  <c r="D16" i="42" s="1"/>
  <c r="E16" i="42" a="1"/>
  <c r="E16" i="42" s="1"/>
  <c r="F16" i="42" a="1"/>
  <c r="F16" i="42" s="1"/>
  <c r="G16" i="42" a="1"/>
  <c r="G16" i="42" s="1"/>
  <c r="C17" i="42" a="1"/>
  <c r="C17" i="42" s="1"/>
  <c r="H17" i="42" a="1"/>
  <c r="H17" i="42" s="1"/>
  <c r="D17" i="42" a="1"/>
  <c r="D17" i="42" s="1"/>
  <c r="E17" i="42" a="1"/>
  <c r="E17" i="42" s="1"/>
  <c r="F17" i="42" a="1"/>
  <c r="F17" i="42" s="1"/>
  <c r="G17" i="42" a="1"/>
  <c r="G17" i="42" s="1"/>
  <c r="C18" i="42" a="1"/>
  <c r="C18" i="42" s="1"/>
  <c r="H18" i="42" a="1"/>
  <c r="H18" i="42" s="1"/>
  <c r="D18" i="42" a="1"/>
  <c r="D18" i="42" s="1"/>
  <c r="E18" i="42" a="1"/>
  <c r="E18" i="42" s="1"/>
  <c r="F18" i="42" a="1"/>
  <c r="F18" i="42" s="1"/>
  <c r="G18" i="42" a="1"/>
  <c r="G18" i="42" s="1"/>
  <c r="C19" i="42" a="1"/>
  <c r="C19" i="42" s="1"/>
  <c r="H19" i="42" a="1"/>
  <c r="H19" i="42" s="1"/>
  <c r="D19" i="42" a="1"/>
  <c r="D19" i="42" s="1"/>
  <c r="E19" i="42" a="1"/>
  <c r="E19" i="42" s="1"/>
  <c r="F19" i="42" a="1"/>
  <c r="F19" i="42" s="1"/>
  <c r="G19" i="42" a="1"/>
  <c r="G19" i="42" s="1"/>
  <c r="C20" i="42" a="1"/>
  <c r="C20" i="42" s="1"/>
  <c r="H20" i="42" a="1"/>
  <c r="H20" i="42" s="1"/>
  <c r="D20" i="42" a="1"/>
  <c r="D20" i="42" s="1"/>
  <c r="E20" i="42" a="1"/>
  <c r="E20" i="42" s="1"/>
  <c r="F20" i="42" a="1"/>
  <c r="F20" i="42" s="1"/>
  <c r="G20" i="42" a="1"/>
  <c r="G20" i="42" s="1"/>
  <c r="C21" i="42" a="1"/>
  <c r="C21" i="42" s="1"/>
  <c r="H21" i="42" a="1"/>
  <c r="H21" i="42" s="1"/>
  <c r="D21" i="42" a="1"/>
  <c r="D21" i="42" s="1"/>
  <c r="E21" i="42" a="1"/>
  <c r="E21" i="42" s="1"/>
  <c r="F21" i="42" a="1"/>
  <c r="F21" i="42" s="1"/>
  <c r="G21" i="42" a="1"/>
  <c r="G21" i="42" s="1"/>
  <c r="C22" i="42" a="1"/>
  <c r="C22" i="42" s="1"/>
  <c r="H22" i="42" a="1"/>
  <c r="H22" i="42" s="1"/>
  <c r="D22" i="42" a="1"/>
  <c r="D22" i="42" s="1"/>
  <c r="E22" i="42" a="1"/>
  <c r="E22" i="42" s="1"/>
  <c r="F22" i="42" a="1"/>
  <c r="F22" i="42" s="1"/>
  <c r="G22" i="42" a="1"/>
  <c r="G22" i="42" s="1"/>
  <c r="C23" i="42" a="1"/>
  <c r="C23" i="42" s="1"/>
  <c r="H23" i="42" a="1"/>
  <c r="H23" i="42" s="1"/>
  <c r="D23" i="42" a="1"/>
  <c r="D23" i="42" s="1"/>
  <c r="E23" i="42" a="1"/>
  <c r="E23" i="42" s="1"/>
  <c r="F23" i="42" a="1"/>
  <c r="F23" i="42" s="1"/>
  <c r="G23" i="42" a="1"/>
  <c r="G23" i="42" s="1"/>
  <c r="C24" i="42" a="1"/>
  <c r="C24" i="42" s="1"/>
  <c r="H24" i="42" a="1"/>
  <c r="H24" i="42" s="1"/>
  <c r="D24" i="42" a="1"/>
  <c r="D24" i="42" s="1"/>
  <c r="E24" i="42" a="1"/>
  <c r="E24" i="42" s="1"/>
  <c r="F24" i="42" a="1"/>
  <c r="F24" i="42" s="1"/>
  <c r="G24" i="42" a="1"/>
  <c r="G24" i="42" s="1"/>
  <c r="C25" i="42" a="1"/>
  <c r="C25" i="42" s="1"/>
  <c r="H25" i="42" a="1"/>
  <c r="H25" i="42" s="1"/>
  <c r="D25" i="42" a="1"/>
  <c r="D25" i="42" s="1"/>
  <c r="E25" i="42" a="1"/>
  <c r="E25" i="42" s="1"/>
  <c r="F25" i="42" a="1"/>
  <c r="F25" i="42" s="1"/>
  <c r="G25" i="42" a="1"/>
  <c r="G25" i="42" s="1"/>
  <c r="C26" i="42" a="1"/>
  <c r="C26" i="42" s="1"/>
  <c r="H26" i="42" a="1"/>
  <c r="H26" i="42" s="1"/>
  <c r="D26" i="42" a="1"/>
  <c r="D26" i="42" s="1"/>
  <c r="E26" i="42" a="1"/>
  <c r="E26" i="42" s="1"/>
  <c r="F26" i="42" a="1"/>
  <c r="F26" i="42" s="1"/>
  <c r="G26" i="42" a="1"/>
  <c r="G26" i="42" s="1"/>
  <c r="C27" i="42" a="1"/>
  <c r="C27" i="42" s="1"/>
  <c r="H27" i="42" a="1"/>
  <c r="H27" i="42" s="1"/>
  <c r="D27" i="42" a="1"/>
  <c r="D27" i="42" s="1"/>
  <c r="E27" i="42" a="1"/>
  <c r="E27" i="42" s="1"/>
  <c r="F27" i="42" a="1"/>
  <c r="F27" i="42" s="1"/>
  <c r="G27" i="42" a="1"/>
  <c r="G27" i="42" s="1"/>
  <c r="C28" i="42" a="1"/>
  <c r="C28" i="42" s="1"/>
  <c r="H28" i="42" a="1"/>
  <c r="H28" i="42" s="1"/>
  <c r="D28" i="42" a="1"/>
  <c r="D28" i="42" s="1"/>
  <c r="E28" i="42" a="1"/>
  <c r="E28" i="42" s="1"/>
  <c r="F28" i="42" a="1"/>
  <c r="F28" i="42" s="1"/>
  <c r="G28" i="42" a="1"/>
  <c r="G28" i="42" s="1"/>
  <c r="C29" i="42" a="1"/>
  <c r="C29" i="42" s="1"/>
  <c r="H29" i="42" a="1"/>
  <c r="H29" i="42" s="1"/>
  <c r="D29" i="42" a="1"/>
  <c r="D29" i="42" s="1"/>
  <c r="E29" i="42" a="1"/>
  <c r="E29" i="42" s="1"/>
  <c r="F29" i="42" a="1"/>
  <c r="F29" i="42" s="1"/>
  <c r="G29" i="42" a="1"/>
  <c r="G29" i="42" s="1"/>
  <c r="C30" i="42" a="1"/>
  <c r="C30" i="42" s="1"/>
  <c r="H30" i="42" a="1"/>
  <c r="H30" i="42" s="1"/>
  <c r="D30" i="42" a="1"/>
  <c r="D30" i="42" s="1"/>
  <c r="E30" i="42" a="1"/>
  <c r="E30" i="42" s="1"/>
  <c r="F30" i="42" a="1"/>
  <c r="F30" i="42" s="1"/>
  <c r="G30" i="42" a="1"/>
  <c r="G30" i="42" s="1"/>
  <c r="C31" i="42" a="1"/>
  <c r="C31" i="42" s="1"/>
  <c r="H31" i="42" a="1"/>
  <c r="H31" i="42" s="1"/>
  <c r="D31" i="42" a="1"/>
  <c r="D31" i="42" s="1"/>
  <c r="E31" i="42" a="1"/>
  <c r="E31" i="42" s="1"/>
  <c r="F31" i="42" a="1"/>
  <c r="F31" i="42" s="1"/>
  <c r="G31" i="42" a="1"/>
  <c r="G31" i="42" s="1"/>
  <c r="C32" i="42" a="1"/>
  <c r="C32" i="42" s="1"/>
  <c r="H32" i="42" a="1"/>
  <c r="H32" i="42" s="1"/>
  <c r="D32" i="42" a="1"/>
  <c r="D32" i="42" s="1"/>
  <c r="E32" i="42" a="1"/>
  <c r="E32" i="42" s="1"/>
  <c r="F32" i="42" a="1"/>
  <c r="F32" i="42" s="1"/>
  <c r="G32" i="42" a="1"/>
  <c r="G32" i="42" s="1"/>
  <c r="C33" i="42" a="1"/>
  <c r="C33" i="42" s="1"/>
  <c r="H33" i="42" a="1"/>
  <c r="H33" i="42" s="1"/>
  <c r="D33" i="42" a="1"/>
  <c r="D33" i="42" s="1"/>
  <c r="E33" i="42" a="1"/>
  <c r="E33" i="42" s="1"/>
  <c r="F33" i="42" a="1"/>
  <c r="F33" i="42" s="1"/>
  <c r="G33" i="42" a="1"/>
  <c r="G33" i="42" s="1"/>
  <c r="C34" i="42" a="1"/>
  <c r="C34" i="42" s="1"/>
  <c r="H34" i="42" a="1"/>
  <c r="H34" i="42" s="1"/>
  <c r="D34" i="42" a="1"/>
  <c r="D34" i="42" s="1"/>
  <c r="E34" i="42" a="1"/>
  <c r="E34" i="42" s="1"/>
  <c r="F34" i="42" a="1"/>
  <c r="F34" i="42" s="1"/>
  <c r="G34" i="42" a="1"/>
  <c r="G34" i="42" s="1"/>
  <c r="C35" i="42" a="1"/>
  <c r="C35" i="42" s="1"/>
  <c r="H35" i="42" a="1"/>
  <c r="H35" i="42" s="1"/>
  <c r="D35" i="42" a="1"/>
  <c r="D35" i="42" s="1"/>
  <c r="E35" i="42" a="1"/>
  <c r="E35" i="42" s="1"/>
  <c r="F35" i="42" a="1"/>
  <c r="F35" i="42" s="1"/>
  <c r="G35" i="42" a="1"/>
  <c r="G35" i="42" s="1"/>
  <c r="C36" i="42" a="1"/>
  <c r="C36" i="42" s="1"/>
  <c r="H36" i="42" a="1"/>
  <c r="H36" i="42" s="1"/>
  <c r="D36" i="42" a="1"/>
  <c r="D36" i="42" s="1"/>
  <c r="E36" i="42" a="1"/>
  <c r="E36" i="42" s="1"/>
  <c r="F36" i="42" a="1"/>
  <c r="F36" i="42" s="1"/>
  <c r="G36" i="42" a="1"/>
  <c r="G36" i="42" s="1"/>
  <c r="C37" i="42" a="1"/>
  <c r="C37" i="42" s="1"/>
  <c r="H37" i="42" a="1"/>
  <c r="H37" i="42" s="1"/>
  <c r="D37" i="42" a="1"/>
  <c r="D37" i="42" s="1"/>
  <c r="E37" i="42" a="1"/>
  <c r="E37" i="42" s="1"/>
  <c r="F37" i="42" a="1"/>
  <c r="F37" i="42" s="1"/>
  <c r="G37" i="42" a="1"/>
  <c r="G37" i="42" s="1"/>
  <c r="C38" i="42" a="1"/>
  <c r="C38" i="42" s="1"/>
  <c r="H38" i="42" a="1"/>
  <c r="H38" i="42" s="1"/>
  <c r="D38" i="42" a="1"/>
  <c r="D38" i="42" s="1"/>
  <c r="E38" i="42" a="1"/>
  <c r="E38" i="42" s="1"/>
  <c r="F38" i="42" a="1"/>
  <c r="F38" i="42" s="1"/>
  <c r="G38" i="42" a="1"/>
  <c r="G38" i="42" s="1"/>
  <c r="C39" i="42" a="1"/>
  <c r="C39" i="42" s="1"/>
  <c r="H39" i="42" a="1"/>
  <c r="H39" i="42" s="1"/>
  <c r="D39" i="42" a="1"/>
  <c r="D39" i="42" s="1"/>
  <c r="E39" i="42" a="1"/>
  <c r="E39" i="42" s="1"/>
  <c r="F39" i="42" a="1"/>
  <c r="F39" i="42" s="1"/>
  <c r="G39" i="42" a="1"/>
  <c r="G39" i="42" s="1"/>
  <c r="C40" i="42" a="1"/>
  <c r="C40" i="42" s="1"/>
  <c r="H40" i="42" a="1"/>
  <c r="H40" i="42" s="1"/>
  <c r="D40" i="42" a="1"/>
  <c r="D40" i="42" s="1"/>
  <c r="E40" i="42" a="1"/>
  <c r="E40" i="42" s="1"/>
  <c r="F40" i="42" a="1"/>
  <c r="F40" i="42" s="1"/>
  <c r="G40" i="42" a="1"/>
  <c r="G40" i="42" s="1"/>
  <c r="C41" i="42" a="1"/>
  <c r="C41" i="42" s="1"/>
  <c r="H41" i="42" a="1"/>
  <c r="H41" i="42" s="1"/>
  <c r="D41" i="42" a="1"/>
  <c r="D41" i="42" s="1"/>
  <c r="E41" i="42" a="1"/>
  <c r="E41" i="42" s="1"/>
  <c r="F41" i="42" a="1"/>
  <c r="F41" i="42" s="1"/>
  <c r="G41" i="42" a="1"/>
  <c r="G41" i="42" s="1"/>
  <c r="C42" i="42" a="1"/>
  <c r="C42" i="42" s="1"/>
  <c r="H42" i="42" a="1"/>
  <c r="H42" i="42" s="1"/>
  <c r="D42" i="42" a="1"/>
  <c r="D42" i="42" s="1"/>
  <c r="E42" i="42" a="1"/>
  <c r="E42" i="42" s="1"/>
  <c r="F42" i="42" a="1"/>
  <c r="F42" i="42" s="1"/>
  <c r="G42" i="42" a="1"/>
  <c r="G42" i="42" s="1"/>
  <c r="C43" i="42" a="1"/>
  <c r="C43" i="42" s="1"/>
  <c r="H43" i="42" a="1"/>
  <c r="H43" i="42" s="1"/>
  <c r="D43" i="42" a="1"/>
  <c r="D43" i="42" s="1"/>
  <c r="E43" i="42" a="1"/>
  <c r="E43" i="42" s="1"/>
  <c r="F43" i="42" a="1"/>
  <c r="F43" i="42" s="1"/>
  <c r="G43" i="42" a="1"/>
  <c r="G43" i="42" s="1"/>
  <c r="C44" i="42" a="1"/>
  <c r="C44" i="42" s="1"/>
  <c r="H44" i="42" a="1"/>
  <c r="H44" i="42" s="1"/>
  <c r="D44" i="42" a="1"/>
  <c r="D44" i="42" s="1"/>
  <c r="E44" i="42" a="1"/>
  <c r="E44" i="42" s="1"/>
  <c r="F44" i="42" a="1"/>
  <c r="F44" i="42" s="1"/>
  <c r="G44" i="42" a="1"/>
  <c r="G44" i="42" s="1"/>
  <c r="C45" i="42" a="1"/>
  <c r="C45" i="42" s="1"/>
  <c r="H45" i="42" a="1"/>
  <c r="H45" i="42" s="1"/>
  <c r="D45" i="42" a="1"/>
  <c r="D45" i="42" s="1"/>
  <c r="E45" i="42" a="1"/>
  <c r="E45" i="42" s="1"/>
  <c r="F45" i="42" a="1"/>
  <c r="F45" i="42" s="1"/>
  <c r="G45" i="42" a="1"/>
  <c r="G45" i="42" s="1"/>
  <c r="C46" i="42" a="1"/>
  <c r="C46" i="42" s="1"/>
  <c r="H46" i="42" a="1"/>
  <c r="H46" i="42" s="1"/>
  <c r="D46" i="42" a="1"/>
  <c r="D46" i="42" s="1"/>
  <c r="E46" i="42" a="1"/>
  <c r="E46" i="42" s="1"/>
  <c r="F46" i="42" a="1"/>
  <c r="F46" i="42" s="1"/>
  <c r="G46" i="42" a="1"/>
  <c r="G46" i="42" s="1"/>
  <c r="C47" i="42" a="1"/>
  <c r="C47" i="42" s="1"/>
  <c r="H47" i="42" a="1"/>
  <c r="H47" i="42" s="1"/>
  <c r="D47" i="42" a="1"/>
  <c r="D47" i="42" s="1"/>
  <c r="E47" i="42" a="1"/>
  <c r="E47" i="42" s="1"/>
  <c r="F47" i="42" a="1"/>
  <c r="F47" i="42" s="1"/>
  <c r="G47" i="42" a="1"/>
  <c r="G47" i="42" s="1"/>
  <c r="C48" i="42" a="1"/>
  <c r="C48" i="42" s="1"/>
  <c r="H48" i="42" a="1"/>
  <c r="H48" i="42" s="1"/>
  <c r="D48" i="42" a="1"/>
  <c r="D48" i="42" s="1"/>
  <c r="E48" i="42" a="1"/>
  <c r="E48" i="42" s="1"/>
  <c r="F48" i="42" a="1"/>
  <c r="F48" i="42" s="1"/>
  <c r="G48" i="42" a="1"/>
  <c r="G48" i="42" s="1"/>
  <c r="C49" i="42" a="1"/>
  <c r="C49" i="42" s="1"/>
  <c r="H49" i="42" a="1"/>
  <c r="H49" i="42" s="1"/>
  <c r="D49" i="42" a="1"/>
  <c r="D49" i="42" s="1"/>
  <c r="E49" i="42" a="1"/>
  <c r="E49" i="42" s="1"/>
  <c r="F49" i="42" a="1"/>
  <c r="F49" i="42" s="1"/>
  <c r="G49" i="42" a="1"/>
  <c r="G49" i="42" s="1"/>
  <c r="C50" i="42" a="1"/>
  <c r="C50" i="42" s="1"/>
  <c r="H50" i="42" a="1"/>
  <c r="H50" i="42" s="1"/>
  <c r="D50" i="42" a="1"/>
  <c r="D50" i="42" s="1"/>
  <c r="E50" i="42" a="1"/>
  <c r="E50" i="42" s="1"/>
  <c r="F50" i="42" a="1"/>
  <c r="F50" i="42" s="1"/>
  <c r="G50" i="42" a="1"/>
  <c r="G50" i="42" s="1"/>
  <c r="G8" i="42" a="1"/>
  <c r="G8" i="42" s="1"/>
  <c r="F8" i="42" a="1"/>
  <c r="F8" i="42" s="1"/>
  <c r="E8" i="42" a="1"/>
  <c r="E8" i="42" s="1"/>
  <c r="D8" i="42" a="1"/>
  <c r="D8" i="42" s="1"/>
  <c r="H8" i="42" a="1"/>
  <c r="H8" i="42" s="1"/>
  <c r="C8" i="42" a="1"/>
  <c r="C8" i="42" s="1"/>
  <c r="G7" i="42" a="1"/>
  <c r="G7" i="42" s="1"/>
  <c r="F7" i="42" a="1"/>
  <c r="F7" i="42" s="1"/>
  <c r="E7" i="42" a="1"/>
  <c r="E7" i="42" s="1"/>
  <c r="D7" i="42" a="1"/>
  <c r="D7" i="42" s="1"/>
  <c r="H7" i="42" a="1"/>
  <c r="H7" i="42" s="1"/>
  <c r="C7" i="42" a="1"/>
  <c r="C7" i="42" s="1"/>
  <c r="C8" i="41" a="1"/>
  <c r="C8" i="41" s="1"/>
  <c r="H8" i="41" a="1"/>
  <c r="H8" i="41" s="1"/>
  <c r="D8" i="41" a="1"/>
  <c r="D8" i="41" s="1"/>
  <c r="E8" i="41" a="1"/>
  <c r="E8" i="41" s="1"/>
  <c r="F8" i="41" a="1"/>
  <c r="F8" i="41" s="1"/>
  <c r="G8" i="41" a="1"/>
  <c r="G8" i="41" s="1"/>
  <c r="G7" i="41" a="1"/>
  <c r="G7" i="41" s="1"/>
  <c r="E7" i="41" a="1"/>
  <c r="E7" i="41" s="1"/>
  <c r="D7" i="41" a="1"/>
  <c r="D7" i="41" s="1"/>
  <c r="H7" i="41" a="1"/>
  <c r="H7" i="41" s="1"/>
  <c r="C7" i="41" a="1"/>
  <c r="C7" i="41" s="1"/>
  <c r="C8" i="40" a="1"/>
  <c r="C8" i="40" s="1"/>
  <c r="H8" i="40" a="1"/>
  <c r="H8" i="40" s="1"/>
  <c r="I8" i="40" a="1"/>
  <c r="I8" i="40" s="1"/>
  <c r="D8" i="40" a="1"/>
  <c r="D8" i="40" s="1"/>
  <c r="E8" i="40" a="1"/>
  <c r="E8" i="40" s="1"/>
  <c r="J8" i="40" a="1"/>
  <c r="J8" i="40" s="1"/>
  <c r="F8" i="40" a="1"/>
  <c r="F8" i="40" s="1"/>
  <c r="G8" i="40" a="1"/>
  <c r="G8" i="40" s="1"/>
  <c r="C9" i="40" a="1"/>
  <c r="C9" i="40" s="1"/>
  <c r="H9" i="40" a="1"/>
  <c r="H9" i="40" s="1"/>
  <c r="I9" i="40" a="1"/>
  <c r="I9" i="40" s="1"/>
  <c r="D9" i="40" a="1"/>
  <c r="D9" i="40" s="1"/>
  <c r="E9" i="40" a="1"/>
  <c r="E9" i="40" s="1"/>
  <c r="J9" i="40" a="1"/>
  <c r="J9" i="40" s="1"/>
  <c r="F9" i="40" a="1"/>
  <c r="F9" i="40" s="1"/>
  <c r="G9" i="40" a="1"/>
  <c r="G9" i="40" s="1"/>
  <c r="C10" i="40" a="1"/>
  <c r="C10" i="40" s="1"/>
  <c r="H10" i="40" a="1"/>
  <c r="H10" i="40" s="1"/>
  <c r="I10" i="40" a="1"/>
  <c r="I10" i="40" s="1"/>
  <c r="D10" i="40" a="1"/>
  <c r="D10" i="40" s="1"/>
  <c r="E10" i="40" a="1"/>
  <c r="E10" i="40" s="1"/>
  <c r="J10" i="40" a="1"/>
  <c r="J10" i="40" s="1"/>
  <c r="F10" i="40" a="1"/>
  <c r="F10" i="40" s="1"/>
  <c r="G10" i="40" a="1"/>
  <c r="G10" i="40" s="1"/>
  <c r="C11" i="40" a="1"/>
  <c r="C11" i="40" s="1"/>
  <c r="H11" i="40" a="1"/>
  <c r="H11" i="40" s="1"/>
  <c r="I11" i="40" a="1"/>
  <c r="I11" i="40" s="1"/>
  <c r="D11" i="40" a="1"/>
  <c r="D11" i="40" s="1"/>
  <c r="E11" i="40" a="1"/>
  <c r="E11" i="40" s="1"/>
  <c r="J11" i="40" a="1"/>
  <c r="J11" i="40" s="1"/>
  <c r="F11" i="40" a="1"/>
  <c r="F11" i="40" s="1"/>
  <c r="G11" i="40" a="1"/>
  <c r="G11" i="40" s="1"/>
  <c r="C12" i="40" a="1"/>
  <c r="C12" i="40" s="1"/>
  <c r="H12" i="40" a="1"/>
  <c r="H12" i="40" s="1"/>
  <c r="I12" i="40" a="1"/>
  <c r="I12" i="40" s="1"/>
  <c r="D12" i="40" a="1"/>
  <c r="D12" i="40" s="1"/>
  <c r="E12" i="40" a="1"/>
  <c r="E12" i="40" s="1"/>
  <c r="J12" i="40" a="1"/>
  <c r="J12" i="40" s="1"/>
  <c r="F12" i="40" a="1"/>
  <c r="F12" i="40" s="1"/>
  <c r="K12" i="40" s="1"/>
  <c r="G12" i="40" a="1"/>
  <c r="G12" i="40" s="1"/>
  <c r="C13" i="40" a="1"/>
  <c r="C13" i="40" s="1"/>
  <c r="H13" i="40" a="1"/>
  <c r="H13" i="40" s="1"/>
  <c r="I13" i="40" a="1"/>
  <c r="I13" i="40" s="1"/>
  <c r="D13" i="40" a="1"/>
  <c r="D13" i="40" s="1"/>
  <c r="E13" i="40" a="1"/>
  <c r="E13" i="40" s="1"/>
  <c r="J13" i="40" a="1"/>
  <c r="J13" i="40" s="1"/>
  <c r="F13" i="40" a="1"/>
  <c r="F13" i="40" s="1"/>
  <c r="K13" i="40" s="1"/>
  <c r="G13" i="40" a="1"/>
  <c r="G13" i="40" s="1"/>
  <c r="C14" i="40" a="1"/>
  <c r="C14" i="40" s="1"/>
  <c r="H14" i="40" a="1"/>
  <c r="H14" i="40" s="1"/>
  <c r="I14" i="40" a="1"/>
  <c r="I14" i="40" s="1"/>
  <c r="D14" i="40" a="1"/>
  <c r="D14" i="40" s="1"/>
  <c r="E14" i="40" a="1"/>
  <c r="E14" i="40" s="1"/>
  <c r="J14" i="40" a="1"/>
  <c r="J14" i="40" s="1"/>
  <c r="F14" i="40" a="1"/>
  <c r="F14" i="40" s="1"/>
  <c r="K14" i="40" s="1"/>
  <c r="G14" i="40" a="1"/>
  <c r="G14" i="40" s="1"/>
  <c r="C15" i="40" a="1"/>
  <c r="C15" i="40" s="1"/>
  <c r="H15" i="40" a="1"/>
  <c r="H15" i="40" s="1"/>
  <c r="I15" i="40" a="1"/>
  <c r="I15" i="40" s="1"/>
  <c r="D15" i="40" a="1"/>
  <c r="D15" i="40" s="1"/>
  <c r="E15" i="40" a="1"/>
  <c r="E15" i="40" s="1"/>
  <c r="J15" i="40" a="1"/>
  <c r="J15" i="40" s="1"/>
  <c r="F15" i="40" a="1"/>
  <c r="F15" i="40" s="1"/>
  <c r="K15" i="40" s="1"/>
  <c r="G15" i="40" a="1"/>
  <c r="G15" i="40" s="1"/>
  <c r="C16" i="40" a="1"/>
  <c r="C16" i="40" s="1"/>
  <c r="H16" i="40" a="1"/>
  <c r="H16" i="40" s="1"/>
  <c r="I16" i="40" a="1"/>
  <c r="I16" i="40" s="1"/>
  <c r="D16" i="40" a="1"/>
  <c r="D16" i="40" s="1"/>
  <c r="E16" i="40" a="1"/>
  <c r="E16" i="40" s="1"/>
  <c r="J16" i="40" a="1"/>
  <c r="J16" i="40" s="1"/>
  <c r="F16" i="40" a="1"/>
  <c r="F16" i="40" s="1"/>
  <c r="K16" i="40" s="1"/>
  <c r="G16" i="40" a="1"/>
  <c r="G16" i="40" s="1"/>
  <c r="C17" i="40" a="1"/>
  <c r="C17" i="40" s="1"/>
  <c r="H17" i="40" a="1"/>
  <c r="H17" i="40" s="1"/>
  <c r="I17" i="40" a="1"/>
  <c r="I17" i="40" s="1"/>
  <c r="D17" i="40" a="1"/>
  <c r="D17" i="40" s="1"/>
  <c r="E17" i="40" a="1"/>
  <c r="E17" i="40" s="1"/>
  <c r="J17" i="40" a="1"/>
  <c r="J17" i="40" s="1"/>
  <c r="F17" i="40" a="1"/>
  <c r="F17" i="40" s="1"/>
  <c r="K17" i="40" s="1"/>
  <c r="G17" i="40" a="1"/>
  <c r="G17" i="40" s="1"/>
  <c r="C18" i="40" a="1"/>
  <c r="C18" i="40" s="1"/>
  <c r="H18" i="40" a="1"/>
  <c r="H18" i="40" s="1"/>
  <c r="I18" i="40" a="1"/>
  <c r="I18" i="40" s="1"/>
  <c r="D18" i="40" a="1"/>
  <c r="D18" i="40" s="1"/>
  <c r="E18" i="40" a="1"/>
  <c r="E18" i="40" s="1"/>
  <c r="J18" i="40" a="1"/>
  <c r="J18" i="40" s="1"/>
  <c r="F18" i="40" a="1"/>
  <c r="F18" i="40" s="1"/>
  <c r="K18" i="40" s="1"/>
  <c r="G18" i="40" a="1"/>
  <c r="G18" i="40" s="1"/>
  <c r="C19" i="40" a="1"/>
  <c r="C19" i="40" s="1"/>
  <c r="H19" i="40" a="1"/>
  <c r="H19" i="40" s="1"/>
  <c r="I19" i="40" a="1"/>
  <c r="I19" i="40" s="1"/>
  <c r="D19" i="40" a="1"/>
  <c r="D19" i="40" s="1"/>
  <c r="E19" i="40" a="1"/>
  <c r="E19" i="40" s="1"/>
  <c r="J19" i="40" a="1"/>
  <c r="J19" i="40" s="1"/>
  <c r="F19" i="40" a="1"/>
  <c r="F19" i="40" s="1"/>
  <c r="K19" i="40" s="1"/>
  <c r="G19" i="40" a="1"/>
  <c r="G19" i="40" s="1"/>
  <c r="C20" i="40" a="1"/>
  <c r="C20" i="40" s="1"/>
  <c r="H20" i="40" a="1"/>
  <c r="H20" i="40" s="1"/>
  <c r="I20" i="40" a="1"/>
  <c r="I20" i="40" s="1"/>
  <c r="D20" i="40" a="1"/>
  <c r="D20" i="40" s="1"/>
  <c r="E20" i="40" a="1"/>
  <c r="E20" i="40" s="1"/>
  <c r="J20" i="40" a="1"/>
  <c r="J20" i="40" s="1"/>
  <c r="F20" i="40" a="1"/>
  <c r="F20" i="40" s="1"/>
  <c r="K20" i="40" s="1"/>
  <c r="G20" i="40" a="1"/>
  <c r="G20" i="40" s="1"/>
  <c r="C21" i="40" a="1"/>
  <c r="C21" i="40" s="1"/>
  <c r="H21" i="40" a="1"/>
  <c r="H21" i="40" s="1"/>
  <c r="I21" i="40" a="1"/>
  <c r="I21" i="40" s="1"/>
  <c r="D21" i="40" a="1"/>
  <c r="D21" i="40" s="1"/>
  <c r="E21" i="40" a="1"/>
  <c r="E21" i="40" s="1"/>
  <c r="J21" i="40" a="1"/>
  <c r="J21" i="40" s="1"/>
  <c r="F21" i="40" a="1"/>
  <c r="F21" i="40" s="1"/>
  <c r="K21" i="40" s="1"/>
  <c r="G21" i="40" a="1"/>
  <c r="G21" i="40" s="1"/>
  <c r="C22" i="40" a="1"/>
  <c r="C22" i="40" s="1"/>
  <c r="H22" i="40" a="1"/>
  <c r="H22" i="40" s="1"/>
  <c r="I22" i="40" a="1"/>
  <c r="I22" i="40" s="1"/>
  <c r="D22" i="40" a="1"/>
  <c r="D22" i="40" s="1"/>
  <c r="E22" i="40" a="1"/>
  <c r="E22" i="40" s="1"/>
  <c r="J22" i="40" a="1"/>
  <c r="J22" i="40" s="1"/>
  <c r="F22" i="40" a="1"/>
  <c r="F22" i="40" s="1"/>
  <c r="K22" i="40" s="1"/>
  <c r="G22" i="40" a="1"/>
  <c r="G22" i="40" s="1"/>
  <c r="C23" i="40" a="1"/>
  <c r="C23" i="40" s="1"/>
  <c r="H23" i="40" a="1"/>
  <c r="H23" i="40" s="1"/>
  <c r="I23" i="40" a="1"/>
  <c r="I23" i="40" s="1"/>
  <c r="D23" i="40" a="1"/>
  <c r="D23" i="40" s="1"/>
  <c r="E23" i="40" a="1"/>
  <c r="E23" i="40" s="1"/>
  <c r="J23" i="40" a="1"/>
  <c r="J23" i="40" s="1"/>
  <c r="F23" i="40" a="1"/>
  <c r="F23" i="40" s="1"/>
  <c r="K23" i="40" s="1"/>
  <c r="G23" i="40" a="1"/>
  <c r="G23" i="40" s="1"/>
  <c r="C24" i="40" a="1"/>
  <c r="C24" i="40" s="1"/>
  <c r="H24" i="40" a="1"/>
  <c r="H24" i="40" s="1"/>
  <c r="I24" i="40" a="1"/>
  <c r="I24" i="40" s="1"/>
  <c r="D24" i="40" a="1"/>
  <c r="D24" i="40" s="1"/>
  <c r="E24" i="40" a="1"/>
  <c r="E24" i="40" s="1"/>
  <c r="J24" i="40" a="1"/>
  <c r="J24" i="40" s="1"/>
  <c r="F24" i="40" a="1"/>
  <c r="F24" i="40" s="1"/>
  <c r="K24" i="40" s="1"/>
  <c r="G24" i="40" a="1"/>
  <c r="G24" i="40" s="1"/>
  <c r="C25" i="40" a="1"/>
  <c r="C25" i="40" s="1"/>
  <c r="H25" i="40" a="1"/>
  <c r="H25" i="40" s="1"/>
  <c r="I25" i="40" a="1"/>
  <c r="I25" i="40" s="1"/>
  <c r="D25" i="40" a="1"/>
  <c r="D25" i="40" s="1"/>
  <c r="E25" i="40" a="1"/>
  <c r="E25" i="40" s="1"/>
  <c r="J25" i="40" a="1"/>
  <c r="J25" i="40" s="1"/>
  <c r="F25" i="40" a="1"/>
  <c r="F25" i="40" s="1"/>
  <c r="K25" i="40" s="1"/>
  <c r="G25" i="40" a="1"/>
  <c r="G25" i="40" s="1"/>
  <c r="C26" i="40" a="1"/>
  <c r="C26" i="40" s="1"/>
  <c r="H26" i="40" a="1"/>
  <c r="H26" i="40" s="1"/>
  <c r="I26" i="40" a="1"/>
  <c r="I26" i="40" s="1"/>
  <c r="D26" i="40" a="1"/>
  <c r="D26" i="40" s="1"/>
  <c r="E26" i="40" a="1"/>
  <c r="E26" i="40" s="1"/>
  <c r="J26" i="40" a="1"/>
  <c r="J26" i="40" s="1"/>
  <c r="F26" i="40" a="1"/>
  <c r="F26" i="40" s="1"/>
  <c r="K26" i="40" s="1"/>
  <c r="G26" i="40" a="1"/>
  <c r="G26" i="40" s="1"/>
  <c r="C27" i="40" a="1"/>
  <c r="C27" i="40" s="1"/>
  <c r="H27" i="40" a="1"/>
  <c r="H27" i="40" s="1"/>
  <c r="I27" i="40" a="1"/>
  <c r="I27" i="40" s="1"/>
  <c r="D27" i="40" a="1"/>
  <c r="D27" i="40" s="1"/>
  <c r="E27" i="40" a="1"/>
  <c r="E27" i="40" s="1"/>
  <c r="J27" i="40" a="1"/>
  <c r="J27" i="40" s="1"/>
  <c r="F27" i="40" a="1"/>
  <c r="F27" i="40" s="1"/>
  <c r="K27" i="40" s="1"/>
  <c r="G27" i="40" a="1"/>
  <c r="G27" i="40" s="1"/>
  <c r="C28" i="40" a="1"/>
  <c r="C28" i="40" s="1"/>
  <c r="H28" i="40" a="1"/>
  <c r="H28" i="40" s="1"/>
  <c r="I28" i="40" a="1"/>
  <c r="I28" i="40" s="1"/>
  <c r="D28" i="40" a="1"/>
  <c r="D28" i="40" s="1"/>
  <c r="E28" i="40" a="1"/>
  <c r="E28" i="40" s="1"/>
  <c r="J28" i="40" a="1"/>
  <c r="J28" i="40" s="1"/>
  <c r="F28" i="40" a="1"/>
  <c r="F28" i="40" s="1"/>
  <c r="K28" i="40" s="1"/>
  <c r="G28" i="40" a="1"/>
  <c r="G28" i="40" s="1"/>
  <c r="C29" i="40" a="1"/>
  <c r="C29" i="40" s="1"/>
  <c r="H29" i="40" a="1"/>
  <c r="H29" i="40" s="1"/>
  <c r="I29" i="40" a="1"/>
  <c r="I29" i="40" s="1"/>
  <c r="D29" i="40" a="1"/>
  <c r="D29" i="40" s="1"/>
  <c r="E29" i="40" a="1"/>
  <c r="E29" i="40" s="1"/>
  <c r="J29" i="40" a="1"/>
  <c r="J29" i="40" s="1"/>
  <c r="F29" i="40" a="1"/>
  <c r="F29" i="40" s="1"/>
  <c r="K29" i="40" s="1"/>
  <c r="G29" i="40" a="1"/>
  <c r="G29" i="40" s="1"/>
  <c r="C30" i="40" a="1"/>
  <c r="C30" i="40" s="1"/>
  <c r="H30" i="40" a="1"/>
  <c r="H30" i="40" s="1"/>
  <c r="I30" i="40" a="1"/>
  <c r="I30" i="40" s="1"/>
  <c r="D30" i="40" a="1"/>
  <c r="D30" i="40" s="1"/>
  <c r="E30" i="40" a="1"/>
  <c r="E30" i="40" s="1"/>
  <c r="J30" i="40" a="1"/>
  <c r="J30" i="40" s="1"/>
  <c r="F30" i="40" a="1"/>
  <c r="F30" i="40" s="1"/>
  <c r="K30" i="40" s="1"/>
  <c r="G30" i="40" a="1"/>
  <c r="G30" i="40" s="1"/>
  <c r="C31" i="40" a="1"/>
  <c r="C31" i="40" s="1"/>
  <c r="H31" i="40" a="1"/>
  <c r="H31" i="40" s="1"/>
  <c r="I31" i="40" a="1"/>
  <c r="I31" i="40" s="1"/>
  <c r="D31" i="40" a="1"/>
  <c r="D31" i="40" s="1"/>
  <c r="E31" i="40" a="1"/>
  <c r="E31" i="40" s="1"/>
  <c r="J31" i="40" a="1"/>
  <c r="J31" i="40" s="1"/>
  <c r="F31" i="40" a="1"/>
  <c r="F31" i="40" s="1"/>
  <c r="K31" i="40" s="1"/>
  <c r="G31" i="40" a="1"/>
  <c r="G31" i="40" s="1"/>
  <c r="C32" i="40" a="1"/>
  <c r="C32" i="40" s="1"/>
  <c r="H32" i="40" a="1"/>
  <c r="H32" i="40" s="1"/>
  <c r="I32" i="40" a="1"/>
  <c r="I32" i="40" s="1"/>
  <c r="D32" i="40" a="1"/>
  <c r="D32" i="40" s="1"/>
  <c r="E32" i="40" a="1"/>
  <c r="E32" i="40" s="1"/>
  <c r="J32" i="40" a="1"/>
  <c r="J32" i="40" s="1"/>
  <c r="F32" i="40" a="1"/>
  <c r="F32" i="40" s="1"/>
  <c r="K32" i="40" s="1"/>
  <c r="G32" i="40" a="1"/>
  <c r="G32" i="40" s="1"/>
  <c r="C33" i="40" a="1"/>
  <c r="C33" i="40" s="1"/>
  <c r="H33" i="40" a="1"/>
  <c r="H33" i="40" s="1"/>
  <c r="I33" i="40" a="1"/>
  <c r="I33" i="40" s="1"/>
  <c r="D33" i="40" a="1"/>
  <c r="D33" i="40" s="1"/>
  <c r="E33" i="40" a="1"/>
  <c r="E33" i="40" s="1"/>
  <c r="J33" i="40" a="1"/>
  <c r="J33" i="40" s="1"/>
  <c r="F33" i="40" a="1"/>
  <c r="F33" i="40" s="1"/>
  <c r="K33" i="40" s="1"/>
  <c r="G33" i="40" a="1"/>
  <c r="G33" i="40" s="1"/>
  <c r="C34" i="40" a="1"/>
  <c r="C34" i="40" s="1"/>
  <c r="H34" i="40" a="1"/>
  <c r="H34" i="40" s="1"/>
  <c r="I34" i="40" a="1"/>
  <c r="I34" i="40" s="1"/>
  <c r="D34" i="40" a="1"/>
  <c r="D34" i="40" s="1"/>
  <c r="E34" i="40" a="1"/>
  <c r="E34" i="40" s="1"/>
  <c r="J34" i="40" a="1"/>
  <c r="J34" i="40" s="1"/>
  <c r="F34" i="40" a="1"/>
  <c r="F34" i="40" s="1"/>
  <c r="K34" i="40" s="1"/>
  <c r="G34" i="40" a="1"/>
  <c r="G34" i="40" s="1"/>
  <c r="C35" i="40" a="1"/>
  <c r="C35" i="40" s="1"/>
  <c r="H35" i="40" a="1"/>
  <c r="H35" i="40" s="1"/>
  <c r="I35" i="40" a="1"/>
  <c r="I35" i="40" s="1"/>
  <c r="D35" i="40" a="1"/>
  <c r="D35" i="40" s="1"/>
  <c r="E35" i="40" a="1"/>
  <c r="E35" i="40" s="1"/>
  <c r="J35" i="40" a="1"/>
  <c r="J35" i="40" s="1"/>
  <c r="F35" i="40" a="1"/>
  <c r="F35" i="40" s="1"/>
  <c r="K35" i="40" s="1"/>
  <c r="G35" i="40" a="1"/>
  <c r="G35" i="40" s="1"/>
  <c r="C36" i="40" a="1"/>
  <c r="C36" i="40" s="1"/>
  <c r="H36" i="40" a="1"/>
  <c r="H36" i="40" s="1"/>
  <c r="I36" i="40" a="1"/>
  <c r="I36" i="40" s="1"/>
  <c r="D36" i="40" a="1"/>
  <c r="D36" i="40" s="1"/>
  <c r="E36" i="40" a="1"/>
  <c r="E36" i="40" s="1"/>
  <c r="J36" i="40" a="1"/>
  <c r="J36" i="40" s="1"/>
  <c r="F36" i="40" a="1"/>
  <c r="F36" i="40" s="1"/>
  <c r="K36" i="40" s="1"/>
  <c r="G36" i="40" a="1"/>
  <c r="G36" i="40" s="1"/>
  <c r="C37" i="40" a="1"/>
  <c r="C37" i="40" s="1"/>
  <c r="H37" i="40" a="1"/>
  <c r="H37" i="40" s="1"/>
  <c r="I37" i="40" a="1"/>
  <c r="I37" i="40" s="1"/>
  <c r="D37" i="40" a="1"/>
  <c r="D37" i="40" s="1"/>
  <c r="E37" i="40" a="1"/>
  <c r="E37" i="40" s="1"/>
  <c r="J37" i="40" a="1"/>
  <c r="J37" i="40" s="1"/>
  <c r="F37" i="40" a="1"/>
  <c r="F37" i="40" s="1"/>
  <c r="K37" i="40" s="1"/>
  <c r="G37" i="40" a="1"/>
  <c r="G37" i="40" s="1"/>
  <c r="C38" i="40" a="1"/>
  <c r="C38" i="40" s="1"/>
  <c r="H38" i="40" a="1"/>
  <c r="H38" i="40" s="1"/>
  <c r="I38" i="40" a="1"/>
  <c r="I38" i="40" s="1"/>
  <c r="D38" i="40" a="1"/>
  <c r="D38" i="40" s="1"/>
  <c r="E38" i="40" a="1"/>
  <c r="E38" i="40" s="1"/>
  <c r="J38" i="40" a="1"/>
  <c r="J38" i="40" s="1"/>
  <c r="F38" i="40" a="1"/>
  <c r="F38" i="40" s="1"/>
  <c r="K38" i="40" s="1"/>
  <c r="G38" i="40" a="1"/>
  <c r="G38" i="40" s="1"/>
  <c r="C39" i="40" a="1"/>
  <c r="C39" i="40" s="1"/>
  <c r="H39" i="40" a="1"/>
  <c r="H39" i="40" s="1"/>
  <c r="I39" i="40" a="1"/>
  <c r="I39" i="40" s="1"/>
  <c r="D39" i="40" a="1"/>
  <c r="D39" i="40" s="1"/>
  <c r="E39" i="40" a="1"/>
  <c r="E39" i="40" s="1"/>
  <c r="J39" i="40" a="1"/>
  <c r="J39" i="40" s="1"/>
  <c r="F39" i="40" a="1"/>
  <c r="F39" i="40" s="1"/>
  <c r="K39" i="40" s="1"/>
  <c r="G39" i="40" a="1"/>
  <c r="G39" i="40" s="1"/>
  <c r="C40" i="40" a="1"/>
  <c r="C40" i="40" s="1"/>
  <c r="H40" i="40" a="1"/>
  <c r="H40" i="40" s="1"/>
  <c r="I40" i="40" a="1"/>
  <c r="I40" i="40" s="1"/>
  <c r="D40" i="40" a="1"/>
  <c r="D40" i="40" s="1"/>
  <c r="E40" i="40" a="1"/>
  <c r="E40" i="40" s="1"/>
  <c r="J40" i="40" a="1"/>
  <c r="J40" i="40" s="1"/>
  <c r="F40" i="40" a="1"/>
  <c r="F40" i="40" s="1"/>
  <c r="K40" i="40" s="1"/>
  <c r="G40" i="40" a="1"/>
  <c r="G40" i="40" s="1"/>
  <c r="C41" i="40" a="1"/>
  <c r="C41" i="40" s="1"/>
  <c r="H41" i="40" a="1"/>
  <c r="H41" i="40" s="1"/>
  <c r="I41" i="40" a="1"/>
  <c r="I41" i="40" s="1"/>
  <c r="D41" i="40" a="1"/>
  <c r="D41" i="40" s="1"/>
  <c r="E41" i="40" a="1"/>
  <c r="E41" i="40" s="1"/>
  <c r="J41" i="40" a="1"/>
  <c r="J41" i="40" s="1"/>
  <c r="F41" i="40" a="1"/>
  <c r="F41" i="40" s="1"/>
  <c r="K41" i="40" s="1"/>
  <c r="G41" i="40" a="1"/>
  <c r="G41" i="40" s="1"/>
  <c r="C42" i="40" a="1"/>
  <c r="C42" i="40" s="1"/>
  <c r="H42" i="40" a="1"/>
  <c r="H42" i="40" s="1"/>
  <c r="I42" i="40" a="1"/>
  <c r="I42" i="40" s="1"/>
  <c r="D42" i="40" a="1"/>
  <c r="D42" i="40" s="1"/>
  <c r="E42" i="40" a="1"/>
  <c r="E42" i="40" s="1"/>
  <c r="J42" i="40" a="1"/>
  <c r="J42" i="40" s="1"/>
  <c r="F42" i="40" a="1"/>
  <c r="F42" i="40" s="1"/>
  <c r="K42" i="40" s="1"/>
  <c r="G42" i="40" a="1"/>
  <c r="G42" i="40" s="1"/>
  <c r="C43" i="40" a="1"/>
  <c r="C43" i="40" s="1"/>
  <c r="H43" i="40" a="1"/>
  <c r="H43" i="40" s="1"/>
  <c r="I43" i="40" a="1"/>
  <c r="I43" i="40" s="1"/>
  <c r="D43" i="40" a="1"/>
  <c r="D43" i="40" s="1"/>
  <c r="E43" i="40" a="1"/>
  <c r="E43" i="40" s="1"/>
  <c r="J43" i="40" a="1"/>
  <c r="J43" i="40" s="1"/>
  <c r="F43" i="40" a="1"/>
  <c r="F43" i="40" s="1"/>
  <c r="K43" i="40" s="1"/>
  <c r="G43" i="40" a="1"/>
  <c r="G43" i="40" s="1"/>
  <c r="C44" i="40" a="1"/>
  <c r="C44" i="40" s="1"/>
  <c r="H44" i="40" a="1"/>
  <c r="H44" i="40" s="1"/>
  <c r="I44" i="40" a="1"/>
  <c r="I44" i="40" s="1"/>
  <c r="D44" i="40" a="1"/>
  <c r="D44" i="40" s="1"/>
  <c r="E44" i="40" a="1"/>
  <c r="E44" i="40" s="1"/>
  <c r="J44" i="40" a="1"/>
  <c r="J44" i="40" s="1"/>
  <c r="F44" i="40" a="1"/>
  <c r="F44" i="40" s="1"/>
  <c r="K44" i="40" s="1"/>
  <c r="G44" i="40" a="1"/>
  <c r="G44" i="40" s="1"/>
  <c r="C45" i="40" a="1"/>
  <c r="C45" i="40" s="1"/>
  <c r="H45" i="40" a="1"/>
  <c r="H45" i="40" s="1"/>
  <c r="I45" i="40" a="1"/>
  <c r="I45" i="40" s="1"/>
  <c r="D45" i="40" a="1"/>
  <c r="D45" i="40" s="1"/>
  <c r="E45" i="40" a="1"/>
  <c r="E45" i="40" s="1"/>
  <c r="J45" i="40" a="1"/>
  <c r="J45" i="40" s="1"/>
  <c r="F45" i="40" a="1"/>
  <c r="F45" i="40" s="1"/>
  <c r="K45" i="40" s="1"/>
  <c r="G45" i="40" a="1"/>
  <c r="G45" i="40" s="1"/>
  <c r="C46" i="40" a="1"/>
  <c r="C46" i="40" s="1"/>
  <c r="H46" i="40" a="1"/>
  <c r="H46" i="40" s="1"/>
  <c r="I46" i="40" a="1"/>
  <c r="I46" i="40" s="1"/>
  <c r="D46" i="40" a="1"/>
  <c r="D46" i="40" s="1"/>
  <c r="E46" i="40" a="1"/>
  <c r="E46" i="40" s="1"/>
  <c r="J46" i="40" a="1"/>
  <c r="J46" i="40" s="1"/>
  <c r="F46" i="40" a="1"/>
  <c r="F46" i="40" s="1"/>
  <c r="K46" i="40" s="1"/>
  <c r="G46" i="40" a="1"/>
  <c r="G46" i="40" s="1"/>
  <c r="C47" i="40" a="1"/>
  <c r="C47" i="40" s="1"/>
  <c r="H47" i="40" a="1"/>
  <c r="H47" i="40" s="1"/>
  <c r="I47" i="40" a="1"/>
  <c r="I47" i="40" s="1"/>
  <c r="D47" i="40" a="1"/>
  <c r="D47" i="40" s="1"/>
  <c r="E47" i="40" a="1"/>
  <c r="E47" i="40" s="1"/>
  <c r="J47" i="40" a="1"/>
  <c r="J47" i="40" s="1"/>
  <c r="F47" i="40" a="1"/>
  <c r="F47" i="40" s="1"/>
  <c r="K47" i="40" s="1"/>
  <c r="G47" i="40" a="1"/>
  <c r="G47" i="40" s="1"/>
  <c r="C48" i="40" a="1"/>
  <c r="C48" i="40" s="1"/>
  <c r="H48" i="40" a="1"/>
  <c r="H48" i="40" s="1"/>
  <c r="I48" i="40" a="1"/>
  <c r="I48" i="40" s="1"/>
  <c r="D48" i="40" a="1"/>
  <c r="D48" i="40" s="1"/>
  <c r="E48" i="40" a="1"/>
  <c r="E48" i="40" s="1"/>
  <c r="J48" i="40" a="1"/>
  <c r="J48" i="40" s="1"/>
  <c r="F48" i="40" a="1"/>
  <c r="F48" i="40" s="1"/>
  <c r="K48" i="40" s="1"/>
  <c r="G48" i="40" a="1"/>
  <c r="G48" i="40" s="1"/>
  <c r="C49" i="40" a="1"/>
  <c r="C49" i="40" s="1"/>
  <c r="H49" i="40" a="1"/>
  <c r="H49" i="40" s="1"/>
  <c r="I49" i="40" a="1"/>
  <c r="I49" i="40" s="1"/>
  <c r="D49" i="40" a="1"/>
  <c r="D49" i="40" s="1"/>
  <c r="E49" i="40" a="1"/>
  <c r="E49" i="40" s="1"/>
  <c r="J49" i="40" a="1"/>
  <c r="J49" i="40" s="1"/>
  <c r="F49" i="40" a="1"/>
  <c r="F49" i="40" s="1"/>
  <c r="K49" i="40" s="1"/>
  <c r="G49" i="40" a="1"/>
  <c r="G49" i="40" s="1"/>
  <c r="C50" i="40" a="1"/>
  <c r="C50" i="40" s="1"/>
  <c r="H50" i="40" a="1"/>
  <c r="H50" i="40" s="1"/>
  <c r="I50" i="40" a="1"/>
  <c r="I50" i="40" s="1"/>
  <c r="D50" i="40" a="1"/>
  <c r="D50" i="40" s="1"/>
  <c r="E50" i="40" a="1"/>
  <c r="E50" i="40" s="1"/>
  <c r="J50" i="40" a="1"/>
  <c r="J50" i="40" s="1"/>
  <c r="F50" i="40" a="1"/>
  <c r="F50" i="40" s="1"/>
  <c r="K50" i="40" s="1"/>
  <c r="G50" i="40" a="1"/>
  <c r="G50" i="40" s="1"/>
  <c r="G7" i="40" a="1"/>
  <c r="G7" i="40" s="1"/>
  <c r="F7" i="40" a="1"/>
  <c r="F7" i="40" s="1"/>
  <c r="J7" i="40" a="1"/>
  <c r="J7" i="40" s="1"/>
  <c r="E7" i="40" a="1"/>
  <c r="E7" i="40" s="1"/>
  <c r="D7" i="40" a="1"/>
  <c r="D7" i="40" s="1"/>
  <c r="I7" i="40" a="1"/>
  <c r="I7" i="40" s="1"/>
  <c r="H7" i="40" a="1"/>
  <c r="H7" i="40" s="1"/>
  <c r="C7" i="40" a="1"/>
  <c r="C7" i="40" s="1"/>
  <c r="C24" i="39" a="1"/>
  <c r="C24" i="39" s="1"/>
  <c r="I24" i="39" a="1"/>
  <c r="I24" i="39" s="1"/>
  <c r="D24" i="39" a="1"/>
  <c r="D24" i="39" s="1"/>
  <c r="E24" i="39" a="1"/>
  <c r="E24" i="39" s="1"/>
  <c r="J24" i="39" a="1"/>
  <c r="J24" i="39" s="1"/>
  <c r="F24" i="39" a="1"/>
  <c r="F24" i="39" s="1"/>
  <c r="K24" i="39" s="1"/>
  <c r="G24" i="39" a="1"/>
  <c r="G24" i="39" s="1"/>
  <c r="C25" i="39" a="1"/>
  <c r="C25" i="39" s="1"/>
  <c r="I25" i="39" a="1"/>
  <c r="I25" i="39" s="1"/>
  <c r="D25" i="39" a="1"/>
  <c r="D25" i="39" s="1"/>
  <c r="E25" i="39" a="1"/>
  <c r="E25" i="39" s="1"/>
  <c r="J25" i="39" a="1"/>
  <c r="J25" i="39" s="1"/>
  <c r="F25" i="39" a="1"/>
  <c r="F25" i="39" s="1"/>
  <c r="K25" i="39" s="1"/>
  <c r="G25" i="39" a="1"/>
  <c r="G25" i="39" s="1"/>
  <c r="C26" i="39" a="1"/>
  <c r="C26" i="39" s="1"/>
  <c r="I26" i="39" a="1"/>
  <c r="I26" i="39" s="1"/>
  <c r="D26" i="39" a="1"/>
  <c r="D26" i="39" s="1"/>
  <c r="E26" i="39" a="1"/>
  <c r="E26" i="39" s="1"/>
  <c r="J26" i="39" a="1"/>
  <c r="J26" i="39" s="1"/>
  <c r="F26" i="39" a="1"/>
  <c r="F26" i="39" s="1"/>
  <c r="K26" i="39" s="1"/>
  <c r="G26" i="39" a="1"/>
  <c r="G26" i="39" s="1"/>
  <c r="C27" i="39" a="1"/>
  <c r="C27" i="39" s="1"/>
  <c r="I27" i="39" a="1"/>
  <c r="I27" i="39" s="1"/>
  <c r="D27" i="39" a="1"/>
  <c r="D27" i="39" s="1"/>
  <c r="E27" i="39" a="1"/>
  <c r="E27" i="39" s="1"/>
  <c r="J27" i="39" a="1"/>
  <c r="J27" i="39" s="1"/>
  <c r="F27" i="39" a="1"/>
  <c r="F27" i="39" s="1"/>
  <c r="K27" i="39" s="1"/>
  <c r="G27" i="39" a="1"/>
  <c r="G27" i="39" s="1"/>
  <c r="C28" i="39" a="1"/>
  <c r="C28" i="39" s="1"/>
  <c r="I28" i="39" a="1"/>
  <c r="I28" i="39" s="1"/>
  <c r="D28" i="39" a="1"/>
  <c r="D28" i="39" s="1"/>
  <c r="E28" i="39" a="1"/>
  <c r="E28" i="39" s="1"/>
  <c r="J28" i="39" a="1"/>
  <c r="J28" i="39" s="1"/>
  <c r="F28" i="39" a="1"/>
  <c r="F28" i="39" s="1"/>
  <c r="K28" i="39" s="1"/>
  <c r="G28" i="39" a="1"/>
  <c r="G28" i="39" s="1"/>
  <c r="C29" i="39" a="1"/>
  <c r="C29" i="39" s="1"/>
  <c r="I29" i="39" a="1"/>
  <c r="I29" i="39" s="1"/>
  <c r="D29" i="39" a="1"/>
  <c r="D29" i="39" s="1"/>
  <c r="E29" i="39" a="1"/>
  <c r="E29" i="39" s="1"/>
  <c r="J29" i="39" a="1"/>
  <c r="J29" i="39" s="1"/>
  <c r="F29" i="39" a="1"/>
  <c r="F29" i="39" s="1"/>
  <c r="K29" i="39" s="1"/>
  <c r="G29" i="39" a="1"/>
  <c r="G29" i="39" s="1"/>
  <c r="C30" i="39" a="1"/>
  <c r="C30" i="39" s="1"/>
  <c r="I30" i="39" a="1"/>
  <c r="I30" i="39" s="1"/>
  <c r="D30" i="39" a="1"/>
  <c r="D30" i="39" s="1"/>
  <c r="E30" i="39" a="1"/>
  <c r="E30" i="39" s="1"/>
  <c r="J30" i="39" a="1"/>
  <c r="J30" i="39" s="1"/>
  <c r="F30" i="39" a="1"/>
  <c r="F30" i="39" s="1"/>
  <c r="K30" i="39" s="1"/>
  <c r="G30" i="39" a="1"/>
  <c r="G30" i="39" s="1"/>
  <c r="C31" i="39" a="1"/>
  <c r="C31" i="39" s="1"/>
  <c r="I31" i="39" a="1"/>
  <c r="I31" i="39" s="1"/>
  <c r="D31" i="39" a="1"/>
  <c r="D31" i="39" s="1"/>
  <c r="E31" i="39" a="1"/>
  <c r="E31" i="39" s="1"/>
  <c r="J31" i="39" a="1"/>
  <c r="J31" i="39" s="1"/>
  <c r="F31" i="39" a="1"/>
  <c r="F31" i="39" s="1"/>
  <c r="K31" i="39" s="1"/>
  <c r="G31" i="39" a="1"/>
  <c r="G31" i="39" s="1"/>
  <c r="C32" i="39" a="1"/>
  <c r="C32" i="39" s="1"/>
  <c r="I32" i="39" a="1"/>
  <c r="I32" i="39" s="1"/>
  <c r="D32" i="39" a="1"/>
  <c r="D32" i="39" s="1"/>
  <c r="E32" i="39" a="1"/>
  <c r="E32" i="39" s="1"/>
  <c r="J32" i="39" a="1"/>
  <c r="J32" i="39" s="1"/>
  <c r="F32" i="39" a="1"/>
  <c r="F32" i="39" s="1"/>
  <c r="K32" i="39" s="1"/>
  <c r="G32" i="39" a="1"/>
  <c r="G32" i="39" s="1"/>
  <c r="C33" i="39" a="1"/>
  <c r="C33" i="39" s="1"/>
  <c r="I33" i="39" a="1"/>
  <c r="I33" i="39" s="1"/>
  <c r="D33" i="39" a="1"/>
  <c r="D33" i="39" s="1"/>
  <c r="E33" i="39" a="1"/>
  <c r="E33" i="39" s="1"/>
  <c r="J33" i="39" a="1"/>
  <c r="J33" i="39" s="1"/>
  <c r="F33" i="39" a="1"/>
  <c r="F33" i="39" s="1"/>
  <c r="K33" i="39" s="1"/>
  <c r="G33" i="39" a="1"/>
  <c r="G33" i="39" s="1"/>
  <c r="C34" i="39" a="1"/>
  <c r="C34" i="39" s="1"/>
  <c r="I34" i="39" a="1"/>
  <c r="I34" i="39" s="1"/>
  <c r="D34" i="39" a="1"/>
  <c r="D34" i="39" s="1"/>
  <c r="E34" i="39" a="1"/>
  <c r="E34" i="39" s="1"/>
  <c r="J34" i="39" a="1"/>
  <c r="J34" i="39" s="1"/>
  <c r="F34" i="39" a="1"/>
  <c r="F34" i="39" s="1"/>
  <c r="K34" i="39" s="1"/>
  <c r="G34" i="39" a="1"/>
  <c r="G34" i="39" s="1"/>
  <c r="C35" i="39" a="1"/>
  <c r="C35" i="39" s="1"/>
  <c r="I35" i="39" a="1"/>
  <c r="I35" i="39" s="1"/>
  <c r="D35" i="39" a="1"/>
  <c r="D35" i="39" s="1"/>
  <c r="E35" i="39" a="1"/>
  <c r="E35" i="39" s="1"/>
  <c r="J35" i="39" a="1"/>
  <c r="J35" i="39" s="1"/>
  <c r="F35" i="39" a="1"/>
  <c r="F35" i="39" s="1"/>
  <c r="K35" i="39" s="1"/>
  <c r="G35" i="39" a="1"/>
  <c r="G35" i="39" s="1"/>
  <c r="C36" i="39" a="1"/>
  <c r="C36" i="39" s="1"/>
  <c r="I36" i="39" a="1"/>
  <c r="I36" i="39" s="1"/>
  <c r="D36" i="39" a="1"/>
  <c r="D36" i="39" s="1"/>
  <c r="E36" i="39" a="1"/>
  <c r="E36" i="39" s="1"/>
  <c r="J36" i="39" a="1"/>
  <c r="J36" i="39" s="1"/>
  <c r="F36" i="39" a="1"/>
  <c r="F36" i="39" s="1"/>
  <c r="K36" i="39" s="1"/>
  <c r="G36" i="39" a="1"/>
  <c r="G36" i="39" s="1"/>
  <c r="C37" i="39" a="1"/>
  <c r="C37" i="39" s="1"/>
  <c r="I37" i="39" a="1"/>
  <c r="I37" i="39" s="1"/>
  <c r="D37" i="39" a="1"/>
  <c r="D37" i="39" s="1"/>
  <c r="E37" i="39" a="1"/>
  <c r="E37" i="39" s="1"/>
  <c r="J37" i="39" a="1"/>
  <c r="J37" i="39" s="1"/>
  <c r="F37" i="39" a="1"/>
  <c r="F37" i="39" s="1"/>
  <c r="K37" i="39" s="1"/>
  <c r="G37" i="39" a="1"/>
  <c r="G37" i="39" s="1"/>
  <c r="C38" i="39" a="1"/>
  <c r="C38" i="39" s="1"/>
  <c r="I38" i="39" a="1"/>
  <c r="I38" i="39" s="1"/>
  <c r="D38" i="39" a="1"/>
  <c r="D38" i="39" s="1"/>
  <c r="E38" i="39" a="1"/>
  <c r="E38" i="39" s="1"/>
  <c r="J38" i="39" a="1"/>
  <c r="J38" i="39" s="1"/>
  <c r="F38" i="39" a="1"/>
  <c r="F38" i="39" s="1"/>
  <c r="K38" i="39" s="1"/>
  <c r="G38" i="39" a="1"/>
  <c r="G38" i="39" s="1"/>
  <c r="C39" i="39" a="1"/>
  <c r="C39" i="39" s="1"/>
  <c r="I39" i="39" a="1"/>
  <c r="I39" i="39" s="1"/>
  <c r="D39" i="39" a="1"/>
  <c r="D39" i="39" s="1"/>
  <c r="E39" i="39" a="1"/>
  <c r="E39" i="39" s="1"/>
  <c r="J39" i="39" a="1"/>
  <c r="J39" i="39" s="1"/>
  <c r="F39" i="39" a="1"/>
  <c r="F39" i="39" s="1"/>
  <c r="K39" i="39" s="1"/>
  <c r="G39" i="39" a="1"/>
  <c r="G39" i="39" s="1"/>
  <c r="C40" i="39" a="1"/>
  <c r="C40" i="39" s="1"/>
  <c r="I40" i="39" a="1"/>
  <c r="I40" i="39" s="1"/>
  <c r="D40" i="39" a="1"/>
  <c r="D40" i="39" s="1"/>
  <c r="E40" i="39" a="1"/>
  <c r="E40" i="39" s="1"/>
  <c r="J40" i="39" a="1"/>
  <c r="J40" i="39" s="1"/>
  <c r="F40" i="39" a="1"/>
  <c r="F40" i="39" s="1"/>
  <c r="K40" i="39" s="1"/>
  <c r="G40" i="39" a="1"/>
  <c r="G40" i="39" s="1"/>
  <c r="C41" i="39" a="1"/>
  <c r="C41" i="39" s="1"/>
  <c r="I41" i="39" a="1"/>
  <c r="I41" i="39" s="1"/>
  <c r="D41" i="39" a="1"/>
  <c r="D41" i="39" s="1"/>
  <c r="E41" i="39" a="1"/>
  <c r="E41" i="39" s="1"/>
  <c r="J41" i="39" a="1"/>
  <c r="J41" i="39" s="1"/>
  <c r="F41" i="39" a="1"/>
  <c r="F41" i="39" s="1"/>
  <c r="K41" i="39" s="1"/>
  <c r="G41" i="39" a="1"/>
  <c r="G41" i="39" s="1"/>
  <c r="C42" i="39" a="1"/>
  <c r="C42" i="39" s="1"/>
  <c r="I42" i="39" a="1"/>
  <c r="I42" i="39" s="1"/>
  <c r="D42" i="39" a="1"/>
  <c r="D42" i="39" s="1"/>
  <c r="E42" i="39" a="1"/>
  <c r="E42" i="39" s="1"/>
  <c r="J42" i="39" a="1"/>
  <c r="J42" i="39" s="1"/>
  <c r="F42" i="39" a="1"/>
  <c r="F42" i="39" s="1"/>
  <c r="K42" i="39" s="1"/>
  <c r="G42" i="39" a="1"/>
  <c r="G42" i="39" s="1"/>
  <c r="C43" i="39" a="1"/>
  <c r="C43" i="39" s="1"/>
  <c r="I43" i="39" a="1"/>
  <c r="I43" i="39" s="1"/>
  <c r="D43" i="39" a="1"/>
  <c r="D43" i="39" s="1"/>
  <c r="E43" i="39" a="1"/>
  <c r="E43" i="39" s="1"/>
  <c r="J43" i="39" a="1"/>
  <c r="J43" i="39" s="1"/>
  <c r="F43" i="39" a="1"/>
  <c r="F43" i="39" s="1"/>
  <c r="K43" i="39" s="1"/>
  <c r="G43" i="39" a="1"/>
  <c r="G43" i="39" s="1"/>
  <c r="C44" i="39" a="1"/>
  <c r="C44" i="39" s="1"/>
  <c r="I44" i="39" a="1"/>
  <c r="I44" i="39" s="1"/>
  <c r="D44" i="39" a="1"/>
  <c r="D44" i="39" s="1"/>
  <c r="E44" i="39" a="1"/>
  <c r="E44" i="39" s="1"/>
  <c r="J44" i="39" a="1"/>
  <c r="J44" i="39" s="1"/>
  <c r="F44" i="39" a="1"/>
  <c r="F44" i="39" s="1"/>
  <c r="K44" i="39" s="1"/>
  <c r="G44" i="39" a="1"/>
  <c r="G44" i="39" s="1"/>
  <c r="C45" i="39" a="1"/>
  <c r="C45" i="39" s="1"/>
  <c r="I45" i="39" a="1"/>
  <c r="I45" i="39" s="1"/>
  <c r="D45" i="39" a="1"/>
  <c r="D45" i="39" s="1"/>
  <c r="E45" i="39" a="1"/>
  <c r="E45" i="39" s="1"/>
  <c r="J45" i="39" a="1"/>
  <c r="J45" i="39" s="1"/>
  <c r="F45" i="39" a="1"/>
  <c r="F45" i="39" s="1"/>
  <c r="K45" i="39" s="1"/>
  <c r="G45" i="39" a="1"/>
  <c r="G45" i="39" s="1"/>
  <c r="C46" i="39" a="1"/>
  <c r="C46" i="39" s="1"/>
  <c r="I46" i="39" a="1"/>
  <c r="I46" i="39" s="1"/>
  <c r="D46" i="39" a="1"/>
  <c r="D46" i="39" s="1"/>
  <c r="E46" i="39" a="1"/>
  <c r="E46" i="39" s="1"/>
  <c r="J46" i="39" a="1"/>
  <c r="J46" i="39" s="1"/>
  <c r="F46" i="39" a="1"/>
  <c r="F46" i="39" s="1"/>
  <c r="K46" i="39" s="1"/>
  <c r="G46" i="39" a="1"/>
  <c r="G46" i="39" s="1"/>
  <c r="C47" i="39" a="1"/>
  <c r="C47" i="39" s="1"/>
  <c r="I47" i="39" a="1"/>
  <c r="I47" i="39" s="1"/>
  <c r="D47" i="39" a="1"/>
  <c r="D47" i="39" s="1"/>
  <c r="E47" i="39" a="1"/>
  <c r="E47" i="39" s="1"/>
  <c r="J47" i="39" a="1"/>
  <c r="J47" i="39" s="1"/>
  <c r="F47" i="39" a="1"/>
  <c r="F47" i="39" s="1"/>
  <c r="K47" i="39" s="1"/>
  <c r="G47" i="39" a="1"/>
  <c r="G47" i="39" s="1"/>
  <c r="C48" i="39" a="1"/>
  <c r="C48" i="39" s="1"/>
  <c r="I48" i="39" a="1"/>
  <c r="I48" i="39" s="1"/>
  <c r="D48" i="39" a="1"/>
  <c r="D48" i="39" s="1"/>
  <c r="E48" i="39" a="1"/>
  <c r="E48" i="39" s="1"/>
  <c r="J48" i="39" a="1"/>
  <c r="J48" i="39" s="1"/>
  <c r="F48" i="39" a="1"/>
  <c r="F48" i="39" s="1"/>
  <c r="K48" i="39" s="1"/>
  <c r="G48" i="39" a="1"/>
  <c r="G48" i="39" s="1"/>
  <c r="C49" i="39" a="1"/>
  <c r="C49" i="39" s="1"/>
  <c r="I49" i="39" a="1"/>
  <c r="I49" i="39" s="1"/>
  <c r="D49" i="39" a="1"/>
  <c r="D49" i="39" s="1"/>
  <c r="E49" i="39" a="1"/>
  <c r="E49" i="39" s="1"/>
  <c r="J49" i="39" a="1"/>
  <c r="J49" i="39" s="1"/>
  <c r="F49" i="39" a="1"/>
  <c r="F49" i="39" s="1"/>
  <c r="K49" i="39" s="1"/>
  <c r="G49" i="39" a="1"/>
  <c r="G49" i="39" s="1"/>
  <c r="C50" i="39" a="1"/>
  <c r="C50" i="39" s="1"/>
  <c r="I50" i="39" a="1"/>
  <c r="I50" i="39" s="1"/>
  <c r="D50" i="39" a="1"/>
  <c r="D50" i="39" s="1"/>
  <c r="E50" i="39" a="1"/>
  <c r="E50" i="39" s="1"/>
  <c r="J50" i="39" a="1"/>
  <c r="J50" i="39" s="1"/>
  <c r="F50" i="39" a="1"/>
  <c r="F50" i="39" s="1"/>
  <c r="K50" i="39" s="1"/>
  <c r="G50" i="39" a="1"/>
  <c r="G50" i="39" s="1"/>
  <c r="C8" i="39" a="1"/>
  <c r="C8" i="39" s="1"/>
  <c r="I8" i="39" a="1"/>
  <c r="I8" i="39" s="1"/>
  <c r="D8" i="39" a="1"/>
  <c r="D8" i="39" s="1"/>
  <c r="E8" i="39" a="1"/>
  <c r="E8" i="39" s="1"/>
  <c r="J8" i="39" a="1"/>
  <c r="J8" i="39" s="1"/>
  <c r="F8" i="39" a="1"/>
  <c r="F8" i="39" s="1"/>
  <c r="G8" i="39" a="1"/>
  <c r="G8" i="39" s="1"/>
  <c r="C9" i="39" a="1"/>
  <c r="C9" i="39" s="1"/>
  <c r="I9" i="39" a="1"/>
  <c r="I9" i="39" s="1"/>
  <c r="D9" i="39" a="1"/>
  <c r="D9" i="39" s="1"/>
  <c r="E9" i="39" a="1"/>
  <c r="E9" i="39" s="1"/>
  <c r="J9" i="39" a="1"/>
  <c r="J9" i="39" s="1"/>
  <c r="F9" i="39" a="1"/>
  <c r="F9" i="39" s="1"/>
  <c r="G9" i="39" a="1"/>
  <c r="G9" i="39" s="1"/>
  <c r="C10" i="39" a="1"/>
  <c r="C10" i="39" s="1"/>
  <c r="I10" i="39" a="1"/>
  <c r="I10" i="39" s="1"/>
  <c r="D10" i="39" a="1"/>
  <c r="D10" i="39" s="1"/>
  <c r="E10" i="39" a="1"/>
  <c r="E10" i="39" s="1"/>
  <c r="J10" i="39" a="1"/>
  <c r="J10" i="39" s="1"/>
  <c r="F10" i="39" a="1"/>
  <c r="F10" i="39" s="1"/>
  <c r="G10" i="39" a="1"/>
  <c r="G10" i="39" s="1"/>
  <c r="C11" i="39" a="1"/>
  <c r="C11" i="39" s="1"/>
  <c r="I11" i="39" a="1"/>
  <c r="I11" i="39" s="1"/>
  <c r="D11" i="39" a="1"/>
  <c r="D11" i="39" s="1"/>
  <c r="E11" i="39" a="1"/>
  <c r="E11" i="39" s="1"/>
  <c r="J11" i="39" a="1"/>
  <c r="J11" i="39" s="1"/>
  <c r="F11" i="39" a="1"/>
  <c r="F11" i="39" s="1"/>
  <c r="G11" i="39" a="1"/>
  <c r="G11" i="39" s="1"/>
  <c r="C12" i="39" a="1"/>
  <c r="C12" i="39" s="1"/>
  <c r="I12" i="39" a="1"/>
  <c r="I12" i="39" s="1"/>
  <c r="D12" i="39" a="1"/>
  <c r="D12" i="39" s="1"/>
  <c r="E12" i="39" a="1"/>
  <c r="E12" i="39" s="1"/>
  <c r="J12" i="39" a="1"/>
  <c r="J12" i="39" s="1"/>
  <c r="F12" i="39" a="1"/>
  <c r="F12" i="39" s="1"/>
  <c r="K12" i="39" s="1"/>
  <c r="G12" i="39" a="1"/>
  <c r="G12" i="39" s="1"/>
  <c r="C13" i="39" a="1"/>
  <c r="C13" i="39" s="1"/>
  <c r="I13" i="39" a="1"/>
  <c r="I13" i="39" s="1"/>
  <c r="D13" i="39" a="1"/>
  <c r="D13" i="39" s="1"/>
  <c r="E13" i="39" a="1"/>
  <c r="E13" i="39" s="1"/>
  <c r="J13" i="39" a="1"/>
  <c r="J13" i="39" s="1"/>
  <c r="F13" i="39" a="1"/>
  <c r="F13" i="39" s="1"/>
  <c r="K13" i="39" s="1"/>
  <c r="G13" i="39" a="1"/>
  <c r="G13" i="39" s="1"/>
  <c r="C14" i="39" a="1"/>
  <c r="C14" i="39" s="1"/>
  <c r="I14" i="39" a="1"/>
  <c r="I14" i="39" s="1"/>
  <c r="D14" i="39" a="1"/>
  <c r="D14" i="39" s="1"/>
  <c r="E14" i="39" a="1"/>
  <c r="E14" i="39" s="1"/>
  <c r="J14" i="39" a="1"/>
  <c r="J14" i="39" s="1"/>
  <c r="F14" i="39" a="1"/>
  <c r="F14" i="39" s="1"/>
  <c r="K14" i="39" s="1"/>
  <c r="G14" i="39" a="1"/>
  <c r="G14" i="39" s="1"/>
  <c r="C15" i="39" a="1"/>
  <c r="C15" i="39" s="1"/>
  <c r="I15" i="39" a="1"/>
  <c r="I15" i="39" s="1"/>
  <c r="D15" i="39" a="1"/>
  <c r="D15" i="39" s="1"/>
  <c r="E15" i="39" a="1"/>
  <c r="E15" i="39" s="1"/>
  <c r="J15" i="39" a="1"/>
  <c r="J15" i="39" s="1"/>
  <c r="F15" i="39" a="1"/>
  <c r="F15" i="39" s="1"/>
  <c r="K15" i="39" s="1"/>
  <c r="G15" i="39" a="1"/>
  <c r="G15" i="39" s="1"/>
  <c r="C16" i="39" a="1"/>
  <c r="C16" i="39" s="1"/>
  <c r="I16" i="39" a="1"/>
  <c r="I16" i="39" s="1"/>
  <c r="D16" i="39" a="1"/>
  <c r="D16" i="39" s="1"/>
  <c r="E16" i="39" a="1"/>
  <c r="E16" i="39" s="1"/>
  <c r="J16" i="39" a="1"/>
  <c r="J16" i="39" s="1"/>
  <c r="F16" i="39" a="1"/>
  <c r="F16" i="39" s="1"/>
  <c r="K16" i="39" s="1"/>
  <c r="G16" i="39" a="1"/>
  <c r="G16" i="39" s="1"/>
  <c r="C17" i="39" a="1"/>
  <c r="C17" i="39" s="1"/>
  <c r="I17" i="39" a="1"/>
  <c r="I17" i="39" s="1"/>
  <c r="D17" i="39" a="1"/>
  <c r="D17" i="39" s="1"/>
  <c r="E17" i="39" a="1"/>
  <c r="E17" i="39" s="1"/>
  <c r="J17" i="39" a="1"/>
  <c r="J17" i="39" s="1"/>
  <c r="F17" i="39" a="1"/>
  <c r="F17" i="39" s="1"/>
  <c r="K17" i="39" s="1"/>
  <c r="G17" i="39" a="1"/>
  <c r="G17" i="39" s="1"/>
  <c r="C18" i="39" a="1"/>
  <c r="C18" i="39" s="1"/>
  <c r="I18" i="39" a="1"/>
  <c r="I18" i="39" s="1"/>
  <c r="D18" i="39" a="1"/>
  <c r="D18" i="39" s="1"/>
  <c r="E18" i="39" a="1"/>
  <c r="E18" i="39" s="1"/>
  <c r="J18" i="39" a="1"/>
  <c r="J18" i="39" s="1"/>
  <c r="F18" i="39" a="1"/>
  <c r="F18" i="39" s="1"/>
  <c r="K18" i="39" s="1"/>
  <c r="G18" i="39" a="1"/>
  <c r="G18" i="39" s="1"/>
  <c r="C19" i="39" a="1"/>
  <c r="C19" i="39" s="1"/>
  <c r="I19" i="39" a="1"/>
  <c r="I19" i="39" s="1"/>
  <c r="D19" i="39" a="1"/>
  <c r="D19" i="39" s="1"/>
  <c r="E19" i="39" a="1"/>
  <c r="E19" i="39" s="1"/>
  <c r="J19" i="39" a="1"/>
  <c r="J19" i="39" s="1"/>
  <c r="F19" i="39" a="1"/>
  <c r="F19" i="39" s="1"/>
  <c r="K19" i="39" s="1"/>
  <c r="G19" i="39" a="1"/>
  <c r="G19" i="39" s="1"/>
  <c r="C20" i="39" a="1"/>
  <c r="C20" i="39" s="1"/>
  <c r="I20" i="39" a="1"/>
  <c r="I20" i="39" s="1"/>
  <c r="D20" i="39" a="1"/>
  <c r="D20" i="39" s="1"/>
  <c r="E20" i="39" a="1"/>
  <c r="E20" i="39" s="1"/>
  <c r="J20" i="39" a="1"/>
  <c r="J20" i="39" s="1"/>
  <c r="F20" i="39" a="1"/>
  <c r="F20" i="39" s="1"/>
  <c r="K20" i="39" s="1"/>
  <c r="G20" i="39" a="1"/>
  <c r="G20" i="39" s="1"/>
  <c r="C21" i="39" a="1"/>
  <c r="C21" i="39" s="1"/>
  <c r="I21" i="39" a="1"/>
  <c r="I21" i="39" s="1"/>
  <c r="D21" i="39" a="1"/>
  <c r="D21" i="39" s="1"/>
  <c r="E21" i="39" a="1"/>
  <c r="E21" i="39" s="1"/>
  <c r="J21" i="39" a="1"/>
  <c r="J21" i="39" s="1"/>
  <c r="F21" i="39" a="1"/>
  <c r="F21" i="39" s="1"/>
  <c r="K21" i="39" s="1"/>
  <c r="G21" i="39" a="1"/>
  <c r="G21" i="39" s="1"/>
  <c r="C22" i="39" a="1"/>
  <c r="C22" i="39" s="1"/>
  <c r="I22" i="39" a="1"/>
  <c r="I22" i="39" s="1"/>
  <c r="D22" i="39" a="1"/>
  <c r="D22" i="39" s="1"/>
  <c r="E22" i="39" a="1"/>
  <c r="E22" i="39" s="1"/>
  <c r="J22" i="39" a="1"/>
  <c r="J22" i="39" s="1"/>
  <c r="F22" i="39" a="1"/>
  <c r="F22" i="39" s="1"/>
  <c r="K22" i="39" s="1"/>
  <c r="G22" i="39" a="1"/>
  <c r="G22" i="39" s="1"/>
  <c r="C23" i="39" a="1"/>
  <c r="C23" i="39" s="1"/>
  <c r="I23" i="39" a="1"/>
  <c r="I23" i="39" s="1"/>
  <c r="D23" i="39" a="1"/>
  <c r="D23" i="39" s="1"/>
  <c r="E23" i="39" a="1"/>
  <c r="E23" i="39" s="1"/>
  <c r="J23" i="39" a="1"/>
  <c r="J23" i="39" s="1"/>
  <c r="F23" i="39" a="1"/>
  <c r="F23" i="39" s="1"/>
  <c r="K23" i="39" s="1"/>
  <c r="G23" i="39" a="1"/>
  <c r="G23" i="39" s="1"/>
  <c r="G7" i="39" a="1"/>
  <c r="G7" i="39" s="1"/>
  <c r="F7" i="39" a="1"/>
  <c r="F7" i="39" s="1"/>
  <c r="J7" i="39" a="1"/>
  <c r="J7" i="39" s="1"/>
  <c r="D7" i="39" a="1"/>
  <c r="D7" i="39" s="1"/>
  <c r="E7" i="39" a="1"/>
  <c r="E7" i="39" s="1"/>
  <c r="I7" i="39" a="1"/>
  <c r="I7" i="39" s="1"/>
  <c r="C7" i="39" a="1"/>
  <c r="C7" i="39" s="1"/>
  <c r="G50" i="58" a="1"/>
  <c r="G50" i="58" s="1"/>
  <c r="F50" i="58" a="1"/>
  <c r="F50" i="58" s="1"/>
  <c r="L50" i="58" s="1"/>
  <c r="H50" i="58" a="1"/>
  <c r="H50" i="58" s="1"/>
  <c r="E50" i="58" a="1"/>
  <c r="E50" i="58" s="1"/>
  <c r="D50" i="58" a="1"/>
  <c r="D50" i="58" s="1"/>
  <c r="C50" i="58" a="1"/>
  <c r="C50" i="58" s="1"/>
  <c r="G49" i="58" a="1"/>
  <c r="G49" i="58" s="1"/>
  <c r="F49" i="58" a="1"/>
  <c r="F49" i="58" s="1"/>
  <c r="L49" i="58" s="1"/>
  <c r="H49" i="58" a="1"/>
  <c r="H49" i="58" s="1"/>
  <c r="E49" i="58" a="1"/>
  <c r="E49" i="58" s="1"/>
  <c r="D49" i="58" a="1"/>
  <c r="D49" i="58" s="1"/>
  <c r="C49" i="58" a="1"/>
  <c r="C49" i="58" s="1"/>
  <c r="G48" i="58" a="1"/>
  <c r="G48" i="58" s="1"/>
  <c r="F48" i="58" a="1"/>
  <c r="F48" i="58" s="1"/>
  <c r="L48" i="58" s="1"/>
  <c r="H48" i="58" a="1"/>
  <c r="H48" i="58" s="1"/>
  <c r="E48" i="58" a="1"/>
  <c r="E48" i="58" s="1"/>
  <c r="D48" i="58" a="1"/>
  <c r="D48" i="58" s="1"/>
  <c r="C48" i="58" a="1"/>
  <c r="C48" i="58" s="1"/>
  <c r="G47" i="58" a="1"/>
  <c r="G47" i="58" s="1"/>
  <c r="F47" i="58" a="1"/>
  <c r="F47" i="58" s="1"/>
  <c r="L47" i="58" s="1"/>
  <c r="H47" i="58" a="1"/>
  <c r="H47" i="58" s="1"/>
  <c r="E47" i="58" a="1"/>
  <c r="E47" i="58" s="1"/>
  <c r="D47" i="58" a="1"/>
  <c r="D47" i="58" s="1"/>
  <c r="C47" i="58" a="1"/>
  <c r="C47" i="58" s="1"/>
  <c r="G46" i="58" a="1"/>
  <c r="G46" i="58" s="1"/>
  <c r="F46" i="58" a="1"/>
  <c r="F46" i="58" s="1"/>
  <c r="L46" i="58" s="1"/>
  <c r="H46" i="58" a="1"/>
  <c r="H46" i="58" s="1"/>
  <c r="E46" i="58" a="1"/>
  <c r="E46" i="58" s="1"/>
  <c r="D46" i="58" a="1"/>
  <c r="D46" i="58" s="1"/>
  <c r="C46" i="58" a="1"/>
  <c r="C46" i="58" s="1"/>
  <c r="G45" i="58" a="1"/>
  <c r="G45" i="58" s="1"/>
  <c r="F45" i="58" a="1"/>
  <c r="F45" i="58" s="1"/>
  <c r="L45" i="58" s="1"/>
  <c r="H45" i="58" a="1"/>
  <c r="H45" i="58" s="1"/>
  <c r="E45" i="58" a="1"/>
  <c r="E45" i="58" s="1"/>
  <c r="D45" i="58" a="1"/>
  <c r="D45" i="58" s="1"/>
  <c r="C45" i="58" a="1"/>
  <c r="C45" i="58" s="1"/>
  <c r="G44" i="58" a="1"/>
  <c r="G44" i="58" s="1"/>
  <c r="F44" i="58" a="1"/>
  <c r="F44" i="58" s="1"/>
  <c r="L44" i="58" s="1"/>
  <c r="H44" i="58" a="1"/>
  <c r="H44" i="58" s="1"/>
  <c r="E44" i="58" a="1"/>
  <c r="E44" i="58" s="1"/>
  <c r="D44" i="58" a="1"/>
  <c r="D44" i="58" s="1"/>
  <c r="C44" i="58" a="1"/>
  <c r="C44" i="58" s="1"/>
  <c r="G43" i="58" a="1"/>
  <c r="G43" i="58" s="1"/>
  <c r="F43" i="58" a="1"/>
  <c r="F43" i="58" s="1"/>
  <c r="L43" i="58" s="1"/>
  <c r="H43" i="58" a="1"/>
  <c r="H43" i="58" s="1"/>
  <c r="E43" i="58" a="1"/>
  <c r="E43" i="58" s="1"/>
  <c r="D43" i="58" a="1"/>
  <c r="D43" i="58" s="1"/>
  <c r="C43" i="58" a="1"/>
  <c r="C43" i="58" s="1"/>
  <c r="G42" i="58" a="1"/>
  <c r="G42" i="58" s="1"/>
  <c r="F42" i="58" a="1"/>
  <c r="F42" i="58" s="1"/>
  <c r="L42" i="58" s="1"/>
  <c r="H42" i="58" a="1"/>
  <c r="H42" i="58" s="1"/>
  <c r="E42" i="58" a="1"/>
  <c r="E42" i="58" s="1"/>
  <c r="D42" i="58" a="1"/>
  <c r="D42" i="58" s="1"/>
  <c r="C42" i="58" a="1"/>
  <c r="C42" i="58" s="1"/>
  <c r="G41" i="58" a="1"/>
  <c r="G41" i="58" s="1"/>
  <c r="F41" i="58" a="1"/>
  <c r="F41" i="58" s="1"/>
  <c r="L41" i="58" s="1"/>
  <c r="H41" i="58" a="1"/>
  <c r="H41" i="58" s="1"/>
  <c r="E41" i="58" a="1"/>
  <c r="E41" i="58" s="1"/>
  <c r="D41" i="58" a="1"/>
  <c r="D41" i="58" s="1"/>
  <c r="C41" i="58" a="1"/>
  <c r="C41" i="58" s="1"/>
  <c r="G40" i="58" a="1"/>
  <c r="G40" i="58" s="1"/>
  <c r="F40" i="58" a="1"/>
  <c r="F40" i="58" s="1"/>
  <c r="L40" i="58" s="1"/>
  <c r="H40" i="58" a="1"/>
  <c r="H40" i="58" s="1"/>
  <c r="E40" i="58" a="1"/>
  <c r="E40" i="58" s="1"/>
  <c r="D40" i="58" a="1"/>
  <c r="D40" i="58" s="1"/>
  <c r="C40" i="58" a="1"/>
  <c r="C40" i="58" s="1"/>
  <c r="G39" i="58" a="1"/>
  <c r="G39" i="58" s="1"/>
  <c r="F39" i="58" a="1"/>
  <c r="F39" i="58" s="1"/>
  <c r="L39" i="58" s="1"/>
  <c r="H39" i="58" a="1"/>
  <c r="H39" i="58" s="1"/>
  <c r="E39" i="58" a="1"/>
  <c r="E39" i="58" s="1"/>
  <c r="D39" i="58" a="1"/>
  <c r="D39" i="58" s="1"/>
  <c r="C39" i="58" a="1"/>
  <c r="C39" i="58" s="1"/>
  <c r="G38" i="58" a="1"/>
  <c r="G38" i="58" s="1"/>
  <c r="F38" i="58" a="1"/>
  <c r="F38" i="58" s="1"/>
  <c r="L38" i="58" s="1"/>
  <c r="H38" i="58" a="1"/>
  <c r="H38" i="58" s="1"/>
  <c r="E38" i="58" a="1"/>
  <c r="E38" i="58" s="1"/>
  <c r="D38" i="58" a="1"/>
  <c r="D38" i="58" s="1"/>
  <c r="C38" i="58" a="1"/>
  <c r="C38" i="58" s="1"/>
  <c r="G37" i="58" a="1"/>
  <c r="G37" i="58" s="1"/>
  <c r="F37" i="58" a="1"/>
  <c r="F37" i="58" s="1"/>
  <c r="L37" i="58" s="1"/>
  <c r="H37" i="58" a="1"/>
  <c r="H37" i="58" s="1"/>
  <c r="E37" i="58" a="1"/>
  <c r="E37" i="58" s="1"/>
  <c r="D37" i="58" a="1"/>
  <c r="D37" i="58" s="1"/>
  <c r="C37" i="58" a="1"/>
  <c r="C37" i="58" s="1"/>
  <c r="G36" i="58" a="1"/>
  <c r="G36" i="58" s="1"/>
  <c r="F36" i="58" a="1"/>
  <c r="F36" i="58" s="1"/>
  <c r="L36" i="58" s="1"/>
  <c r="H36" i="58" a="1"/>
  <c r="H36" i="58" s="1"/>
  <c r="E36" i="58" a="1"/>
  <c r="E36" i="58" s="1"/>
  <c r="D36" i="58" a="1"/>
  <c r="D36" i="58" s="1"/>
  <c r="C36" i="58" a="1"/>
  <c r="C36" i="58" s="1"/>
  <c r="G35" i="58" a="1"/>
  <c r="G35" i="58" s="1"/>
  <c r="F35" i="58" a="1"/>
  <c r="F35" i="58" s="1"/>
  <c r="L35" i="58" s="1"/>
  <c r="H35" i="58" a="1"/>
  <c r="H35" i="58" s="1"/>
  <c r="E35" i="58" a="1"/>
  <c r="E35" i="58" s="1"/>
  <c r="D35" i="58" a="1"/>
  <c r="D35" i="58" s="1"/>
  <c r="C35" i="58" a="1"/>
  <c r="C35" i="58" s="1"/>
  <c r="G34" i="58" a="1"/>
  <c r="G34" i="58" s="1"/>
  <c r="F34" i="58" a="1"/>
  <c r="F34" i="58" s="1"/>
  <c r="L34" i="58" s="1"/>
  <c r="H34" i="58" a="1"/>
  <c r="H34" i="58" s="1"/>
  <c r="E34" i="58" a="1"/>
  <c r="E34" i="58" s="1"/>
  <c r="D34" i="58" a="1"/>
  <c r="D34" i="58" s="1"/>
  <c r="C34" i="58" a="1"/>
  <c r="C34" i="58" s="1"/>
  <c r="G33" i="58" a="1"/>
  <c r="G33" i="58" s="1"/>
  <c r="F33" i="58" a="1"/>
  <c r="F33" i="58" s="1"/>
  <c r="L33" i="58" s="1"/>
  <c r="H33" i="58" a="1"/>
  <c r="H33" i="58" s="1"/>
  <c r="E33" i="58" a="1"/>
  <c r="E33" i="58" s="1"/>
  <c r="D33" i="58" a="1"/>
  <c r="D33" i="58" s="1"/>
  <c r="C33" i="58" a="1"/>
  <c r="C33" i="58" s="1"/>
  <c r="G32" i="58" a="1"/>
  <c r="G32" i="58" s="1"/>
  <c r="F32" i="58" a="1"/>
  <c r="F32" i="58" s="1"/>
  <c r="L32" i="58" s="1"/>
  <c r="H32" i="58" a="1"/>
  <c r="H32" i="58" s="1"/>
  <c r="E32" i="58" a="1"/>
  <c r="E32" i="58" s="1"/>
  <c r="D32" i="58" a="1"/>
  <c r="D32" i="58" s="1"/>
  <c r="C32" i="58" a="1"/>
  <c r="C32" i="58" s="1"/>
  <c r="G31" i="58" a="1"/>
  <c r="G31" i="58" s="1"/>
  <c r="F31" i="58" a="1"/>
  <c r="F31" i="58" s="1"/>
  <c r="L31" i="58" s="1"/>
  <c r="H31" i="58" a="1"/>
  <c r="H31" i="58" s="1"/>
  <c r="E31" i="58" a="1"/>
  <c r="E31" i="58" s="1"/>
  <c r="D31" i="58" a="1"/>
  <c r="D31" i="58" s="1"/>
  <c r="C31" i="58" a="1"/>
  <c r="C31" i="58" s="1"/>
  <c r="G30" i="58" a="1"/>
  <c r="G30" i="58" s="1"/>
  <c r="F30" i="58" a="1"/>
  <c r="F30" i="58" s="1"/>
  <c r="L30" i="58" s="1"/>
  <c r="H30" i="58" a="1"/>
  <c r="H30" i="58" s="1"/>
  <c r="E30" i="58" a="1"/>
  <c r="E30" i="58" s="1"/>
  <c r="D30" i="58" a="1"/>
  <c r="D30" i="58" s="1"/>
  <c r="C30" i="58" a="1"/>
  <c r="C30" i="58" s="1"/>
  <c r="G29" i="58" a="1"/>
  <c r="G29" i="58" s="1"/>
  <c r="F29" i="58" a="1"/>
  <c r="F29" i="58" s="1"/>
  <c r="L29" i="58" s="1"/>
  <c r="H29" i="58" a="1"/>
  <c r="H29" i="58" s="1"/>
  <c r="E29" i="58" a="1"/>
  <c r="E29" i="58" s="1"/>
  <c r="D29" i="58" a="1"/>
  <c r="D29" i="58" s="1"/>
  <c r="C29" i="58" a="1"/>
  <c r="C29" i="58" s="1"/>
  <c r="G28" i="58" a="1"/>
  <c r="G28" i="58" s="1"/>
  <c r="F28" i="58" a="1"/>
  <c r="F28" i="58" s="1"/>
  <c r="L28" i="58" s="1"/>
  <c r="H28" i="58" a="1"/>
  <c r="H28" i="58" s="1"/>
  <c r="E28" i="58" a="1"/>
  <c r="E28" i="58" s="1"/>
  <c r="D28" i="58" a="1"/>
  <c r="D28" i="58" s="1"/>
  <c r="C28" i="58" a="1"/>
  <c r="C28" i="58" s="1"/>
  <c r="G27" i="58" a="1"/>
  <c r="G27" i="58" s="1"/>
  <c r="F27" i="58" a="1"/>
  <c r="F27" i="58" s="1"/>
  <c r="L27" i="58" s="1"/>
  <c r="H27" i="58" a="1"/>
  <c r="H27" i="58" s="1"/>
  <c r="E27" i="58" a="1"/>
  <c r="E27" i="58" s="1"/>
  <c r="D27" i="58" a="1"/>
  <c r="D27" i="58" s="1"/>
  <c r="C27" i="58" a="1"/>
  <c r="C27" i="58" s="1"/>
  <c r="G26" i="58" a="1"/>
  <c r="G26" i="58" s="1"/>
  <c r="F26" i="58" a="1"/>
  <c r="F26" i="58" s="1"/>
  <c r="L26" i="58" s="1"/>
  <c r="H26" i="58" a="1"/>
  <c r="H26" i="58" s="1"/>
  <c r="E26" i="58" a="1"/>
  <c r="E26" i="58" s="1"/>
  <c r="D26" i="58" a="1"/>
  <c r="D26" i="58" s="1"/>
  <c r="C26" i="58" a="1"/>
  <c r="C26" i="58" s="1"/>
  <c r="G25" i="58" a="1"/>
  <c r="G25" i="58" s="1"/>
  <c r="F25" i="58" a="1"/>
  <c r="F25" i="58" s="1"/>
  <c r="L25" i="58" s="1"/>
  <c r="H25" i="58" a="1"/>
  <c r="H25" i="58" s="1"/>
  <c r="E25" i="58" a="1"/>
  <c r="E25" i="58" s="1"/>
  <c r="D25" i="58" a="1"/>
  <c r="D25" i="58" s="1"/>
  <c r="C25" i="58" a="1"/>
  <c r="C25" i="58" s="1"/>
  <c r="G24" i="58" a="1"/>
  <c r="G24" i="58" s="1"/>
  <c r="F24" i="58" a="1"/>
  <c r="F24" i="58" s="1"/>
  <c r="L24" i="58" s="1"/>
  <c r="H24" i="58" a="1"/>
  <c r="H24" i="58" s="1"/>
  <c r="E24" i="58" a="1"/>
  <c r="E24" i="58" s="1"/>
  <c r="D24" i="58" a="1"/>
  <c r="D24" i="58" s="1"/>
  <c r="C24" i="58" a="1"/>
  <c r="C24" i="58" s="1"/>
  <c r="G23" i="58" a="1"/>
  <c r="G23" i="58" s="1"/>
  <c r="F23" i="58" a="1"/>
  <c r="F23" i="58" s="1"/>
  <c r="L23" i="58" s="1"/>
  <c r="H23" i="58" a="1"/>
  <c r="H23" i="58" s="1"/>
  <c r="E23" i="58" a="1"/>
  <c r="E23" i="58" s="1"/>
  <c r="D23" i="58" a="1"/>
  <c r="D23" i="58" s="1"/>
  <c r="C23" i="58" a="1"/>
  <c r="C23" i="58" s="1"/>
  <c r="G22" i="58" a="1"/>
  <c r="G22" i="58" s="1"/>
  <c r="F22" i="58" a="1"/>
  <c r="F22" i="58" s="1"/>
  <c r="L22" i="58" s="1"/>
  <c r="H22" i="58" a="1"/>
  <c r="H22" i="58" s="1"/>
  <c r="E22" i="58" a="1"/>
  <c r="E22" i="58" s="1"/>
  <c r="D22" i="58" a="1"/>
  <c r="D22" i="58" s="1"/>
  <c r="C22" i="58" a="1"/>
  <c r="C22" i="58" s="1"/>
  <c r="G21" i="58" a="1"/>
  <c r="G21" i="58" s="1"/>
  <c r="F21" i="58" a="1"/>
  <c r="F21" i="58" s="1"/>
  <c r="L21" i="58" s="1"/>
  <c r="H21" i="58" a="1"/>
  <c r="H21" i="58" s="1"/>
  <c r="E21" i="58" a="1"/>
  <c r="E21" i="58" s="1"/>
  <c r="D21" i="58" a="1"/>
  <c r="D21" i="58" s="1"/>
  <c r="C21" i="58" a="1"/>
  <c r="C21" i="58" s="1"/>
  <c r="G20" i="58" a="1"/>
  <c r="G20" i="58" s="1"/>
  <c r="F20" i="58" a="1"/>
  <c r="F20" i="58" s="1"/>
  <c r="L20" i="58" s="1"/>
  <c r="H20" i="58" a="1"/>
  <c r="H20" i="58" s="1"/>
  <c r="E20" i="58" a="1"/>
  <c r="E20" i="58" s="1"/>
  <c r="D20" i="58" a="1"/>
  <c r="D20" i="58" s="1"/>
  <c r="C20" i="58" a="1"/>
  <c r="C20" i="58" s="1"/>
  <c r="G19" i="58" a="1"/>
  <c r="G19" i="58" s="1"/>
  <c r="F19" i="58" a="1"/>
  <c r="F19" i="58" s="1"/>
  <c r="L19" i="58" s="1"/>
  <c r="H19" i="58" a="1"/>
  <c r="H19" i="58" s="1"/>
  <c r="E19" i="58" a="1"/>
  <c r="E19" i="58" s="1"/>
  <c r="D19" i="58" a="1"/>
  <c r="D19" i="58" s="1"/>
  <c r="C19" i="58" a="1"/>
  <c r="C19" i="58" s="1"/>
  <c r="G18" i="58" a="1"/>
  <c r="G18" i="58" s="1"/>
  <c r="F18" i="58" a="1"/>
  <c r="F18" i="58" s="1"/>
  <c r="L18" i="58" s="1"/>
  <c r="H18" i="58" a="1"/>
  <c r="H18" i="58" s="1"/>
  <c r="E18" i="58" a="1"/>
  <c r="E18" i="58" s="1"/>
  <c r="D18" i="58" a="1"/>
  <c r="D18" i="58" s="1"/>
  <c r="C18" i="58" a="1"/>
  <c r="C18" i="58" s="1"/>
  <c r="G17" i="58" a="1"/>
  <c r="G17" i="58" s="1"/>
  <c r="F17" i="58" a="1"/>
  <c r="F17" i="58" s="1"/>
  <c r="L17" i="58" s="1"/>
  <c r="H17" i="58" a="1"/>
  <c r="H17" i="58" s="1"/>
  <c r="E17" i="58" a="1"/>
  <c r="E17" i="58" s="1"/>
  <c r="D17" i="58" a="1"/>
  <c r="D17" i="58" s="1"/>
  <c r="C17" i="58" a="1"/>
  <c r="C17" i="58" s="1"/>
  <c r="G16" i="58" a="1"/>
  <c r="G16" i="58" s="1"/>
  <c r="F16" i="58" a="1"/>
  <c r="F16" i="58" s="1"/>
  <c r="L16" i="58" s="1"/>
  <c r="H16" i="58" a="1"/>
  <c r="H16" i="58" s="1"/>
  <c r="E16" i="58" a="1"/>
  <c r="E16" i="58" s="1"/>
  <c r="D16" i="58" a="1"/>
  <c r="D16" i="58" s="1"/>
  <c r="C16" i="58" a="1"/>
  <c r="C16" i="58" s="1"/>
  <c r="G15" i="58" a="1"/>
  <c r="G15" i="58" s="1"/>
  <c r="F15" i="58" a="1"/>
  <c r="F15" i="58" s="1"/>
  <c r="L15" i="58" s="1"/>
  <c r="H15" i="58" a="1"/>
  <c r="H15" i="58" s="1"/>
  <c r="E15" i="58" a="1"/>
  <c r="E15" i="58" s="1"/>
  <c r="D15" i="58" a="1"/>
  <c r="D15" i="58" s="1"/>
  <c r="C15" i="58" a="1"/>
  <c r="C15" i="58" s="1"/>
  <c r="G14" i="58" a="1"/>
  <c r="G14" i="58" s="1"/>
  <c r="F14" i="58" a="1"/>
  <c r="F14" i="58" s="1"/>
  <c r="L14" i="58" s="1"/>
  <c r="H14" i="58" a="1"/>
  <c r="H14" i="58" s="1"/>
  <c r="E14" i="58" a="1"/>
  <c r="E14" i="58" s="1"/>
  <c r="D14" i="58" a="1"/>
  <c r="D14" i="58" s="1"/>
  <c r="C14" i="58" a="1"/>
  <c r="C14" i="58" s="1"/>
  <c r="G13" i="58" a="1"/>
  <c r="G13" i="58" s="1"/>
  <c r="F13" i="58" a="1"/>
  <c r="F13" i="58" s="1"/>
  <c r="L13" i="58" s="1"/>
  <c r="H13" i="58" a="1"/>
  <c r="H13" i="58" s="1"/>
  <c r="E13" i="58" a="1"/>
  <c r="E13" i="58" s="1"/>
  <c r="D13" i="58" a="1"/>
  <c r="D13" i="58" s="1"/>
  <c r="C13" i="58" a="1"/>
  <c r="C13" i="58" s="1"/>
  <c r="G12" i="58" a="1"/>
  <c r="G12" i="58" s="1"/>
  <c r="F12" i="58" a="1"/>
  <c r="F12" i="58" s="1"/>
  <c r="L12" i="58" s="1"/>
  <c r="H12" i="58" a="1"/>
  <c r="H12" i="58" s="1"/>
  <c r="E12" i="58" a="1"/>
  <c r="E12" i="58" s="1"/>
  <c r="D12" i="58" a="1"/>
  <c r="D12" i="58" s="1"/>
  <c r="C12" i="58" a="1"/>
  <c r="C12" i="58" s="1"/>
  <c r="G11" i="58" a="1"/>
  <c r="G11" i="58" s="1"/>
  <c r="H11" i="58" a="1"/>
  <c r="H11" i="58" s="1"/>
  <c r="E11" i="58" a="1"/>
  <c r="E11" i="58" s="1"/>
  <c r="D11" i="58" a="1"/>
  <c r="D11" i="58" s="1"/>
  <c r="C11" i="58" a="1"/>
  <c r="C11" i="58" s="1"/>
  <c r="G10" i="58" a="1"/>
  <c r="G10" i="58" s="1"/>
  <c r="F10" i="58" a="1"/>
  <c r="F10" i="58" s="1"/>
  <c r="H10" i="58" a="1"/>
  <c r="H10" i="58" s="1"/>
  <c r="E10" i="58" a="1"/>
  <c r="E10" i="58" s="1"/>
  <c r="D10" i="58" a="1"/>
  <c r="D10" i="58" s="1"/>
  <c r="C10" i="58" a="1"/>
  <c r="C10" i="58" s="1"/>
  <c r="G9" i="58" a="1"/>
  <c r="G9" i="58" s="1"/>
  <c r="F9" i="58" a="1"/>
  <c r="F9" i="58" s="1"/>
  <c r="H9" i="58" a="1"/>
  <c r="H9" i="58" s="1"/>
  <c r="E9" i="58" a="1"/>
  <c r="E9" i="58" s="1"/>
  <c r="D9" i="58" a="1"/>
  <c r="D9" i="58" s="1"/>
  <c r="C9" i="58" a="1"/>
  <c r="C9" i="58" s="1"/>
  <c r="G8" i="58" a="1"/>
  <c r="G8" i="58" s="1"/>
  <c r="F8" i="58" a="1"/>
  <c r="F8" i="58" s="1"/>
  <c r="H8" i="58" a="1"/>
  <c r="H8" i="58" s="1"/>
  <c r="E8" i="58" a="1"/>
  <c r="E8" i="58" s="1"/>
  <c r="D8" i="58" a="1"/>
  <c r="D8" i="58" s="1"/>
  <c r="C8" i="58" a="1"/>
  <c r="C8" i="58" s="1"/>
  <c r="G7" i="58" a="1"/>
  <c r="G7" i="58" s="1"/>
  <c r="F7" i="58" a="1"/>
  <c r="F7" i="58" s="1"/>
  <c r="H7" i="58" a="1"/>
  <c r="H7" i="58" s="1"/>
  <c r="E7" i="58" a="1"/>
  <c r="E7" i="58" s="1"/>
  <c r="D7" i="58" a="1"/>
  <c r="D7" i="58" s="1"/>
  <c r="C7" i="58" a="1"/>
  <c r="C7" i="58" s="1"/>
  <c r="C12" i="56" a="1"/>
  <c r="C12" i="56" s="1"/>
  <c r="D12" i="56" a="1"/>
  <c r="D12" i="56" s="1"/>
  <c r="E12" i="56" a="1"/>
  <c r="E12" i="56" s="1"/>
  <c r="H12" i="56" a="1"/>
  <c r="H12" i="56" s="1"/>
  <c r="F12" i="56" a="1"/>
  <c r="F12" i="56" s="1"/>
  <c r="L12" i="56" s="1"/>
  <c r="G12" i="56" a="1"/>
  <c r="G12" i="56" s="1"/>
  <c r="C13" i="56" a="1"/>
  <c r="C13" i="56" s="1"/>
  <c r="D13" i="56" a="1"/>
  <c r="D13" i="56" s="1"/>
  <c r="E13" i="56" a="1"/>
  <c r="E13" i="56" s="1"/>
  <c r="H13" i="56" a="1"/>
  <c r="H13" i="56" s="1"/>
  <c r="F13" i="56" a="1"/>
  <c r="F13" i="56" s="1"/>
  <c r="L13" i="56" s="1"/>
  <c r="G13" i="56" a="1"/>
  <c r="G13" i="56" s="1"/>
  <c r="C14" i="56" a="1"/>
  <c r="C14" i="56" s="1"/>
  <c r="D14" i="56" a="1"/>
  <c r="D14" i="56" s="1"/>
  <c r="E14" i="56" a="1"/>
  <c r="E14" i="56" s="1"/>
  <c r="H14" i="56" a="1"/>
  <c r="H14" i="56" s="1"/>
  <c r="F14" i="56" a="1"/>
  <c r="F14" i="56" s="1"/>
  <c r="L14" i="56" s="1"/>
  <c r="G14" i="56" a="1"/>
  <c r="G14" i="56" s="1"/>
  <c r="C15" i="56" a="1"/>
  <c r="C15" i="56" s="1"/>
  <c r="D15" i="56" a="1"/>
  <c r="D15" i="56" s="1"/>
  <c r="E15" i="56" a="1"/>
  <c r="E15" i="56" s="1"/>
  <c r="H15" i="56" a="1"/>
  <c r="H15" i="56" s="1"/>
  <c r="F15" i="56" a="1"/>
  <c r="F15" i="56" s="1"/>
  <c r="L15" i="56" s="1"/>
  <c r="G15" i="56" a="1"/>
  <c r="G15" i="56" s="1"/>
  <c r="C16" i="56" a="1"/>
  <c r="C16" i="56" s="1"/>
  <c r="D16" i="56" a="1"/>
  <c r="D16" i="56" s="1"/>
  <c r="E16" i="56" a="1"/>
  <c r="E16" i="56" s="1"/>
  <c r="H16" i="56" a="1"/>
  <c r="H16" i="56" s="1"/>
  <c r="F16" i="56" a="1"/>
  <c r="F16" i="56" s="1"/>
  <c r="L16" i="56" s="1"/>
  <c r="G16" i="56" a="1"/>
  <c r="G16" i="56" s="1"/>
  <c r="C17" i="56" a="1"/>
  <c r="C17" i="56" s="1"/>
  <c r="D17" i="56" a="1"/>
  <c r="D17" i="56" s="1"/>
  <c r="E17" i="56" a="1"/>
  <c r="E17" i="56" s="1"/>
  <c r="H17" i="56" a="1"/>
  <c r="H17" i="56" s="1"/>
  <c r="F17" i="56" a="1"/>
  <c r="F17" i="56" s="1"/>
  <c r="L17" i="56" s="1"/>
  <c r="G17" i="56" a="1"/>
  <c r="G17" i="56" s="1"/>
  <c r="C18" i="56" a="1"/>
  <c r="C18" i="56" s="1"/>
  <c r="D18" i="56" a="1"/>
  <c r="D18" i="56" s="1"/>
  <c r="E18" i="56" a="1"/>
  <c r="E18" i="56" s="1"/>
  <c r="H18" i="56" a="1"/>
  <c r="H18" i="56" s="1"/>
  <c r="F18" i="56" a="1"/>
  <c r="F18" i="56" s="1"/>
  <c r="L18" i="56" s="1"/>
  <c r="G18" i="56" a="1"/>
  <c r="G18" i="56" s="1"/>
  <c r="C19" i="56" a="1"/>
  <c r="C19" i="56" s="1"/>
  <c r="D19" i="56" a="1"/>
  <c r="D19" i="56" s="1"/>
  <c r="E19" i="56" a="1"/>
  <c r="E19" i="56" s="1"/>
  <c r="H19" i="56" a="1"/>
  <c r="H19" i="56" s="1"/>
  <c r="F19" i="56" a="1"/>
  <c r="F19" i="56" s="1"/>
  <c r="L19" i="56" s="1"/>
  <c r="G19" i="56" a="1"/>
  <c r="G19" i="56" s="1"/>
  <c r="C20" i="56" a="1"/>
  <c r="C20" i="56" s="1"/>
  <c r="D20" i="56" a="1"/>
  <c r="D20" i="56" s="1"/>
  <c r="E20" i="56" a="1"/>
  <c r="E20" i="56" s="1"/>
  <c r="H20" i="56" a="1"/>
  <c r="H20" i="56" s="1"/>
  <c r="F20" i="56" a="1"/>
  <c r="F20" i="56" s="1"/>
  <c r="L20" i="56" s="1"/>
  <c r="G20" i="56" a="1"/>
  <c r="G20" i="56" s="1"/>
  <c r="C21" i="56" a="1"/>
  <c r="C21" i="56" s="1"/>
  <c r="D21" i="56" a="1"/>
  <c r="D21" i="56" s="1"/>
  <c r="E21" i="56" a="1"/>
  <c r="E21" i="56" s="1"/>
  <c r="H21" i="56" a="1"/>
  <c r="H21" i="56" s="1"/>
  <c r="F21" i="56" a="1"/>
  <c r="F21" i="56" s="1"/>
  <c r="L21" i="56" s="1"/>
  <c r="G21" i="56" a="1"/>
  <c r="G21" i="56" s="1"/>
  <c r="C22" i="56" a="1"/>
  <c r="C22" i="56" s="1"/>
  <c r="D22" i="56" a="1"/>
  <c r="D22" i="56" s="1"/>
  <c r="E22" i="56" a="1"/>
  <c r="E22" i="56" s="1"/>
  <c r="H22" i="56" a="1"/>
  <c r="H22" i="56" s="1"/>
  <c r="F22" i="56" a="1"/>
  <c r="F22" i="56" s="1"/>
  <c r="L22" i="56" s="1"/>
  <c r="G22" i="56" a="1"/>
  <c r="G22" i="56" s="1"/>
  <c r="C23" i="56" a="1"/>
  <c r="C23" i="56" s="1"/>
  <c r="D23" i="56" a="1"/>
  <c r="D23" i="56" s="1"/>
  <c r="E23" i="56" a="1"/>
  <c r="E23" i="56" s="1"/>
  <c r="H23" i="56" a="1"/>
  <c r="H23" i="56" s="1"/>
  <c r="F23" i="56" a="1"/>
  <c r="F23" i="56" s="1"/>
  <c r="L23" i="56" s="1"/>
  <c r="G23" i="56" a="1"/>
  <c r="G23" i="56" s="1"/>
  <c r="C24" i="56" a="1"/>
  <c r="C24" i="56" s="1"/>
  <c r="D24" i="56" a="1"/>
  <c r="D24" i="56" s="1"/>
  <c r="E24" i="56" a="1"/>
  <c r="E24" i="56" s="1"/>
  <c r="H24" i="56" a="1"/>
  <c r="H24" i="56" s="1"/>
  <c r="F24" i="56" a="1"/>
  <c r="F24" i="56" s="1"/>
  <c r="L24" i="56" s="1"/>
  <c r="G24" i="56" a="1"/>
  <c r="G24" i="56" s="1"/>
  <c r="C25" i="56" a="1"/>
  <c r="C25" i="56" s="1"/>
  <c r="D25" i="56" a="1"/>
  <c r="D25" i="56" s="1"/>
  <c r="E25" i="56" a="1"/>
  <c r="E25" i="56" s="1"/>
  <c r="H25" i="56" a="1"/>
  <c r="H25" i="56" s="1"/>
  <c r="F25" i="56" a="1"/>
  <c r="F25" i="56" s="1"/>
  <c r="L25" i="56" s="1"/>
  <c r="G25" i="56" a="1"/>
  <c r="G25" i="56" s="1"/>
  <c r="C26" i="56" a="1"/>
  <c r="C26" i="56" s="1"/>
  <c r="D26" i="56" a="1"/>
  <c r="D26" i="56" s="1"/>
  <c r="E26" i="56" a="1"/>
  <c r="E26" i="56" s="1"/>
  <c r="H26" i="56" a="1"/>
  <c r="H26" i="56" s="1"/>
  <c r="F26" i="56" a="1"/>
  <c r="F26" i="56" s="1"/>
  <c r="L26" i="56" s="1"/>
  <c r="G26" i="56" a="1"/>
  <c r="G26" i="56" s="1"/>
  <c r="C27" i="56" a="1"/>
  <c r="C27" i="56" s="1"/>
  <c r="D27" i="56" a="1"/>
  <c r="D27" i="56" s="1"/>
  <c r="E27" i="56" a="1"/>
  <c r="E27" i="56" s="1"/>
  <c r="H27" i="56" a="1"/>
  <c r="H27" i="56" s="1"/>
  <c r="F27" i="56" a="1"/>
  <c r="F27" i="56" s="1"/>
  <c r="L27" i="56" s="1"/>
  <c r="G27" i="56" a="1"/>
  <c r="G27" i="56" s="1"/>
  <c r="C28" i="56" a="1"/>
  <c r="C28" i="56" s="1"/>
  <c r="D28" i="56" a="1"/>
  <c r="D28" i="56" s="1"/>
  <c r="E28" i="56" a="1"/>
  <c r="E28" i="56" s="1"/>
  <c r="H28" i="56" a="1"/>
  <c r="H28" i="56" s="1"/>
  <c r="F28" i="56" a="1"/>
  <c r="F28" i="56" s="1"/>
  <c r="L28" i="56" s="1"/>
  <c r="G28" i="56" a="1"/>
  <c r="G28" i="56" s="1"/>
  <c r="C29" i="56" a="1"/>
  <c r="C29" i="56" s="1"/>
  <c r="D29" i="56" a="1"/>
  <c r="D29" i="56" s="1"/>
  <c r="E29" i="56" a="1"/>
  <c r="E29" i="56" s="1"/>
  <c r="H29" i="56" a="1"/>
  <c r="H29" i="56" s="1"/>
  <c r="F29" i="56" a="1"/>
  <c r="F29" i="56" s="1"/>
  <c r="L29" i="56" s="1"/>
  <c r="G29" i="56" a="1"/>
  <c r="G29" i="56" s="1"/>
  <c r="C30" i="56" a="1"/>
  <c r="C30" i="56" s="1"/>
  <c r="D30" i="56" a="1"/>
  <c r="D30" i="56" s="1"/>
  <c r="E30" i="56" a="1"/>
  <c r="E30" i="56" s="1"/>
  <c r="H30" i="56" a="1"/>
  <c r="H30" i="56" s="1"/>
  <c r="F30" i="56" a="1"/>
  <c r="F30" i="56" s="1"/>
  <c r="L30" i="56" s="1"/>
  <c r="G30" i="56" a="1"/>
  <c r="G30" i="56" s="1"/>
  <c r="C31" i="56" a="1"/>
  <c r="C31" i="56" s="1"/>
  <c r="D31" i="56" a="1"/>
  <c r="D31" i="56" s="1"/>
  <c r="E31" i="56" a="1"/>
  <c r="E31" i="56" s="1"/>
  <c r="H31" i="56" a="1"/>
  <c r="H31" i="56" s="1"/>
  <c r="F31" i="56" a="1"/>
  <c r="F31" i="56" s="1"/>
  <c r="L31" i="56" s="1"/>
  <c r="G31" i="56" a="1"/>
  <c r="G31" i="56" s="1"/>
  <c r="C32" i="56" a="1"/>
  <c r="C32" i="56" s="1"/>
  <c r="D32" i="56" a="1"/>
  <c r="D32" i="56" s="1"/>
  <c r="E32" i="56" a="1"/>
  <c r="E32" i="56" s="1"/>
  <c r="H32" i="56" a="1"/>
  <c r="H32" i="56" s="1"/>
  <c r="F32" i="56" a="1"/>
  <c r="F32" i="56" s="1"/>
  <c r="L32" i="56" s="1"/>
  <c r="G32" i="56" a="1"/>
  <c r="G32" i="56" s="1"/>
  <c r="C33" i="56" a="1"/>
  <c r="C33" i="56" s="1"/>
  <c r="D33" i="56" a="1"/>
  <c r="D33" i="56" s="1"/>
  <c r="E33" i="56" a="1"/>
  <c r="E33" i="56" s="1"/>
  <c r="H33" i="56" a="1"/>
  <c r="H33" i="56" s="1"/>
  <c r="F33" i="56" a="1"/>
  <c r="F33" i="56" s="1"/>
  <c r="L33" i="56" s="1"/>
  <c r="G33" i="56" a="1"/>
  <c r="G33" i="56" s="1"/>
  <c r="C34" i="56" a="1"/>
  <c r="C34" i="56" s="1"/>
  <c r="D34" i="56" a="1"/>
  <c r="D34" i="56" s="1"/>
  <c r="E34" i="56" a="1"/>
  <c r="E34" i="56" s="1"/>
  <c r="H34" i="56" a="1"/>
  <c r="H34" i="56" s="1"/>
  <c r="F34" i="56" a="1"/>
  <c r="F34" i="56" s="1"/>
  <c r="L34" i="56" s="1"/>
  <c r="G34" i="56" a="1"/>
  <c r="G34" i="56" s="1"/>
  <c r="C35" i="56" a="1"/>
  <c r="C35" i="56" s="1"/>
  <c r="D35" i="56" a="1"/>
  <c r="D35" i="56" s="1"/>
  <c r="E35" i="56" a="1"/>
  <c r="E35" i="56" s="1"/>
  <c r="H35" i="56" a="1"/>
  <c r="H35" i="56" s="1"/>
  <c r="F35" i="56" a="1"/>
  <c r="F35" i="56" s="1"/>
  <c r="L35" i="56" s="1"/>
  <c r="G35" i="56" a="1"/>
  <c r="G35" i="56" s="1"/>
  <c r="C36" i="56" a="1"/>
  <c r="C36" i="56" s="1"/>
  <c r="D36" i="56" a="1"/>
  <c r="D36" i="56" s="1"/>
  <c r="E36" i="56" a="1"/>
  <c r="E36" i="56" s="1"/>
  <c r="H36" i="56" a="1"/>
  <c r="H36" i="56" s="1"/>
  <c r="F36" i="56" a="1"/>
  <c r="F36" i="56" s="1"/>
  <c r="L36" i="56" s="1"/>
  <c r="G36" i="56" a="1"/>
  <c r="G36" i="56" s="1"/>
  <c r="C37" i="56" a="1"/>
  <c r="C37" i="56" s="1"/>
  <c r="D37" i="56" a="1"/>
  <c r="D37" i="56" s="1"/>
  <c r="E37" i="56" a="1"/>
  <c r="E37" i="56" s="1"/>
  <c r="H37" i="56" a="1"/>
  <c r="H37" i="56" s="1"/>
  <c r="F37" i="56" a="1"/>
  <c r="F37" i="56" s="1"/>
  <c r="L37" i="56" s="1"/>
  <c r="G37" i="56" a="1"/>
  <c r="G37" i="56" s="1"/>
  <c r="C38" i="56" a="1"/>
  <c r="C38" i="56" s="1"/>
  <c r="D38" i="56" a="1"/>
  <c r="D38" i="56" s="1"/>
  <c r="E38" i="56" a="1"/>
  <c r="E38" i="56" s="1"/>
  <c r="H38" i="56" a="1"/>
  <c r="H38" i="56" s="1"/>
  <c r="F38" i="56" a="1"/>
  <c r="F38" i="56" s="1"/>
  <c r="L38" i="56" s="1"/>
  <c r="G38" i="56" a="1"/>
  <c r="G38" i="56" s="1"/>
  <c r="C39" i="56" a="1"/>
  <c r="C39" i="56" s="1"/>
  <c r="D39" i="56" a="1"/>
  <c r="D39" i="56" s="1"/>
  <c r="E39" i="56" a="1"/>
  <c r="E39" i="56" s="1"/>
  <c r="H39" i="56" a="1"/>
  <c r="H39" i="56" s="1"/>
  <c r="F39" i="56" a="1"/>
  <c r="F39" i="56" s="1"/>
  <c r="L39" i="56" s="1"/>
  <c r="G39" i="56" a="1"/>
  <c r="G39" i="56" s="1"/>
  <c r="C40" i="56" a="1"/>
  <c r="C40" i="56" s="1"/>
  <c r="D40" i="56" a="1"/>
  <c r="D40" i="56" s="1"/>
  <c r="E40" i="56" a="1"/>
  <c r="E40" i="56" s="1"/>
  <c r="H40" i="56" a="1"/>
  <c r="H40" i="56" s="1"/>
  <c r="F40" i="56" a="1"/>
  <c r="F40" i="56" s="1"/>
  <c r="L40" i="56" s="1"/>
  <c r="G40" i="56" a="1"/>
  <c r="G40" i="56" s="1"/>
  <c r="C41" i="56" a="1"/>
  <c r="C41" i="56" s="1"/>
  <c r="D41" i="56" a="1"/>
  <c r="D41" i="56" s="1"/>
  <c r="E41" i="56" a="1"/>
  <c r="E41" i="56" s="1"/>
  <c r="H41" i="56" a="1"/>
  <c r="H41" i="56" s="1"/>
  <c r="F41" i="56" a="1"/>
  <c r="F41" i="56" s="1"/>
  <c r="L41" i="56" s="1"/>
  <c r="G41" i="56" a="1"/>
  <c r="G41" i="56" s="1"/>
  <c r="C42" i="56" a="1"/>
  <c r="C42" i="56" s="1"/>
  <c r="D42" i="56" a="1"/>
  <c r="D42" i="56" s="1"/>
  <c r="E42" i="56" a="1"/>
  <c r="E42" i="56" s="1"/>
  <c r="H42" i="56" a="1"/>
  <c r="H42" i="56" s="1"/>
  <c r="F42" i="56" a="1"/>
  <c r="F42" i="56" s="1"/>
  <c r="L42" i="56" s="1"/>
  <c r="G42" i="56" a="1"/>
  <c r="G42" i="56" s="1"/>
  <c r="C43" i="56" a="1"/>
  <c r="C43" i="56" s="1"/>
  <c r="D43" i="56" a="1"/>
  <c r="D43" i="56" s="1"/>
  <c r="E43" i="56" a="1"/>
  <c r="E43" i="56" s="1"/>
  <c r="H43" i="56" a="1"/>
  <c r="H43" i="56" s="1"/>
  <c r="F43" i="56" a="1"/>
  <c r="F43" i="56" s="1"/>
  <c r="L43" i="56" s="1"/>
  <c r="G43" i="56" a="1"/>
  <c r="G43" i="56" s="1"/>
  <c r="C44" i="56" a="1"/>
  <c r="C44" i="56" s="1"/>
  <c r="D44" i="56" a="1"/>
  <c r="D44" i="56" s="1"/>
  <c r="E44" i="56" a="1"/>
  <c r="E44" i="56" s="1"/>
  <c r="H44" i="56" a="1"/>
  <c r="H44" i="56" s="1"/>
  <c r="F44" i="56" a="1"/>
  <c r="F44" i="56" s="1"/>
  <c r="L44" i="56" s="1"/>
  <c r="G44" i="56" a="1"/>
  <c r="G44" i="56" s="1"/>
  <c r="C45" i="56" a="1"/>
  <c r="C45" i="56" s="1"/>
  <c r="D45" i="56" a="1"/>
  <c r="D45" i="56" s="1"/>
  <c r="E45" i="56" a="1"/>
  <c r="E45" i="56" s="1"/>
  <c r="H45" i="56" a="1"/>
  <c r="H45" i="56" s="1"/>
  <c r="F45" i="56" a="1"/>
  <c r="F45" i="56" s="1"/>
  <c r="L45" i="56" s="1"/>
  <c r="G45" i="56" a="1"/>
  <c r="G45" i="56" s="1"/>
  <c r="C46" i="56" a="1"/>
  <c r="C46" i="56" s="1"/>
  <c r="D46" i="56" a="1"/>
  <c r="D46" i="56" s="1"/>
  <c r="E46" i="56" a="1"/>
  <c r="E46" i="56" s="1"/>
  <c r="H46" i="56" a="1"/>
  <c r="H46" i="56" s="1"/>
  <c r="F46" i="56" a="1"/>
  <c r="F46" i="56" s="1"/>
  <c r="L46" i="56" s="1"/>
  <c r="G46" i="56" a="1"/>
  <c r="G46" i="56" s="1"/>
  <c r="C47" i="56" a="1"/>
  <c r="C47" i="56" s="1"/>
  <c r="D47" i="56" a="1"/>
  <c r="D47" i="56" s="1"/>
  <c r="E47" i="56" a="1"/>
  <c r="E47" i="56" s="1"/>
  <c r="H47" i="56" a="1"/>
  <c r="H47" i="56" s="1"/>
  <c r="F47" i="56" a="1"/>
  <c r="F47" i="56" s="1"/>
  <c r="L47" i="56" s="1"/>
  <c r="G47" i="56" a="1"/>
  <c r="G47" i="56" s="1"/>
  <c r="C48" i="56" a="1"/>
  <c r="C48" i="56" s="1"/>
  <c r="D48" i="56" a="1"/>
  <c r="D48" i="56" s="1"/>
  <c r="E48" i="56" a="1"/>
  <c r="E48" i="56" s="1"/>
  <c r="H48" i="56" a="1"/>
  <c r="H48" i="56" s="1"/>
  <c r="F48" i="56" a="1"/>
  <c r="F48" i="56" s="1"/>
  <c r="L48" i="56" s="1"/>
  <c r="G48" i="56" a="1"/>
  <c r="G48" i="56" s="1"/>
  <c r="C49" i="56" a="1"/>
  <c r="C49" i="56" s="1"/>
  <c r="D49" i="56" a="1"/>
  <c r="D49" i="56" s="1"/>
  <c r="E49" i="56" a="1"/>
  <c r="E49" i="56" s="1"/>
  <c r="H49" i="56" a="1"/>
  <c r="H49" i="56" s="1"/>
  <c r="F49" i="56" a="1"/>
  <c r="F49" i="56" s="1"/>
  <c r="L49" i="56" s="1"/>
  <c r="G49" i="56" a="1"/>
  <c r="G49" i="56" s="1"/>
  <c r="C50" i="56" a="1"/>
  <c r="C50" i="56" s="1"/>
  <c r="D50" i="56" a="1"/>
  <c r="D50" i="56" s="1"/>
  <c r="E50" i="56" a="1"/>
  <c r="E50" i="56" s="1"/>
  <c r="H50" i="56" a="1"/>
  <c r="H50" i="56" s="1"/>
  <c r="F50" i="56" a="1"/>
  <c r="F50" i="56" s="1"/>
  <c r="L50" i="56" s="1"/>
  <c r="G50" i="56" a="1"/>
  <c r="G50" i="56" s="1"/>
  <c r="C8" i="56" a="1"/>
  <c r="C8" i="56" s="1"/>
  <c r="D8" i="56" a="1"/>
  <c r="D8" i="56" s="1"/>
  <c r="E8" i="56" a="1"/>
  <c r="E8" i="56" s="1"/>
  <c r="F8" i="56" a="1"/>
  <c r="F8" i="56" s="1"/>
  <c r="G8" i="56" a="1"/>
  <c r="G8" i="56" s="1"/>
  <c r="C9" i="56" a="1"/>
  <c r="C9" i="56" s="1"/>
  <c r="D9" i="56" a="1"/>
  <c r="D9" i="56" s="1"/>
  <c r="E9" i="56" a="1"/>
  <c r="E9" i="56" s="1"/>
  <c r="H9" i="56" a="1"/>
  <c r="H9" i="56" s="1"/>
  <c r="G9" i="56" a="1"/>
  <c r="G9" i="56" s="1"/>
  <c r="C10" i="56" a="1"/>
  <c r="C10" i="56" s="1"/>
  <c r="D10" i="56" a="1"/>
  <c r="D10" i="56" s="1"/>
  <c r="E10" i="56" a="1"/>
  <c r="E10" i="56" s="1"/>
  <c r="H10" i="56" a="1"/>
  <c r="H10" i="56" s="1"/>
  <c r="G10" i="56" a="1"/>
  <c r="G10" i="56" s="1"/>
  <c r="C11" i="56" a="1"/>
  <c r="C11" i="56" s="1"/>
  <c r="D11" i="56" a="1"/>
  <c r="D11" i="56" s="1"/>
  <c r="E11" i="56" a="1"/>
  <c r="E11" i="56" s="1"/>
  <c r="H11" i="56" a="1"/>
  <c r="H11" i="56" s="1"/>
  <c r="G11" i="56" a="1"/>
  <c r="G11" i="56" s="1"/>
  <c r="G7" i="56" a="1"/>
  <c r="G7" i="56" s="1"/>
  <c r="F7" i="56" a="1"/>
  <c r="F7" i="56" s="1"/>
  <c r="H7" i="56" a="1"/>
  <c r="H7" i="56" s="1"/>
  <c r="E7" i="56" a="1"/>
  <c r="E7" i="56" s="1"/>
  <c r="D7" i="56" a="1"/>
  <c r="D7" i="56" s="1"/>
  <c r="C7" i="56" a="1"/>
  <c r="C7" i="56" s="1"/>
  <c r="C9" i="38" a="1"/>
  <c r="C9" i="38" s="1"/>
  <c r="D9" i="38" a="1"/>
  <c r="D9" i="38" s="1"/>
  <c r="E9" i="38" a="1"/>
  <c r="E9" i="38" s="1"/>
  <c r="I9" i="38" a="1"/>
  <c r="I9" i="38" s="1"/>
  <c r="F9" i="38" a="1"/>
  <c r="F9" i="38" s="1"/>
  <c r="G9" i="38" a="1"/>
  <c r="G9" i="38" s="1"/>
  <c r="H9" i="38" a="1"/>
  <c r="H9" i="38" s="1"/>
  <c r="C10" i="38" a="1"/>
  <c r="C10" i="38" s="1"/>
  <c r="D10" i="38" a="1"/>
  <c r="D10" i="38" s="1"/>
  <c r="E10" i="38" a="1"/>
  <c r="E10" i="38" s="1"/>
  <c r="I10" i="38" a="1"/>
  <c r="I10" i="38" s="1"/>
  <c r="F10" i="38" a="1"/>
  <c r="F10" i="38" s="1"/>
  <c r="G10" i="38" a="1"/>
  <c r="G10" i="38" s="1"/>
  <c r="H10" i="38" a="1"/>
  <c r="H10" i="38" s="1"/>
  <c r="C11" i="38" a="1"/>
  <c r="C11" i="38" s="1"/>
  <c r="D11" i="38" a="1"/>
  <c r="D11" i="38" s="1"/>
  <c r="E11" i="38" a="1"/>
  <c r="E11" i="38" s="1"/>
  <c r="I11" i="38" a="1"/>
  <c r="I11" i="38" s="1"/>
  <c r="F11" i="38" a="1"/>
  <c r="F11" i="38" s="1"/>
  <c r="G11" i="38" a="1"/>
  <c r="G11" i="38" s="1"/>
  <c r="H11" i="38" a="1"/>
  <c r="H11" i="38" s="1"/>
  <c r="C12" i="38" a="1"/>
  <c r="C12" i="38" s="1"/>
  <c r="D12" i="38" a="1"/>
  <c r="D12" i="38" s="1"/>
  <c r="E12" i="38" a="1"/>
  <c r="E12" i="38" s="1"/>
  <c r="I12" i="38" a="1"/>
  <c r="I12" i="38" s="1"/>
  <c r="F12" i="38" a="1"/>
  <c r="F12" i="38" s="1"/>
  <c r="G12" i="38" a="1"/>
  <c r="G12" i="38" s="1"/>
  <c r="H12" i="38" a="1"/>
  <c r="H12" i="38" s="1"/>
  <c r="C13" i="38" a="1"/>
  <c r="C13" i="38" s="1"/>
  <c r="D13" i="38" a="1"/>
  <c r="D13" i="38" s="1"/>
  <c r="E13" i="38" a="1"/>
  <c r="E13" i="38" s="1"/>
  <c r="I13" i="38" a="1"/>
  <c r="I13" i="38" s="1"/>
  <c r="F13" i="38" a="1"/>
  <c r="F13" i="38" s="1"/>
  <c r="G13" i="38" a="1"/>
  <c r="G13" i="38" s="1"/>
  <c r="H13" i="38" a="1"/>
  <c r="H13" i="38" s="1"/>
  <c r="C14" i="38" a="1"/>
  <c r="C14" i="38" s="1"/>
  <c r="D14" i="38" a="1"/>
  <c r="D14" i="38" s="1"/>
  <c r="E14" i="38" a="1"/>
  <c r="E14" i="38" s="1"/>
  <c r="I14" i="38" a="1"/>
  <c r="I14" i="38" s="1"/>
  <c r="F14" i="38" a="1"/>
  <c r="F14" i="38" s="1"/>
  <c r="G14" i="38" a="1"/>
  <c r="G14" i="38" s="1"/>
  <c r="H14" i="38" a="1"/>
  <c r="H14" i="38" s="1"/>
  <c r="C15" i="38" a="1"/>
  <c r="C15" i="38" s="1"/>
  <c r="D15" i="38" a="1"/>
  <c r="D15" i="38" s="1"/>
  <c r="E15" i="38" a="1"/>
  <c r="E15" i="38" s="1"/>
  <c r="I15" i="38" a="1"/>
  <c r="I15" i="38" s="1"/>
  <c r="F15" i="38" a="1"/>
  <c r="F15" i="38" s="1"/>
  <c r="G15" i="38" a="1"/>
  <c r="G15" i="38" s="1"/>
  <c r="H15" i="38" a="1"/>
  <c r="H15" i="38" s="1"/>
  <c r="C16" i="38" a="1"/>
  <c r="C16" i="38" s="1"/>
  <c r="D16" i="38" a="1"/>
  <c r="D16" i="38" s="1"/>
  <c r="E16" i="38" a="1"/>
  <c r="E16" i="38" s="1"/>
  <c r="I16" i="38" a="1"/>
  <c r="I16" i="38" s="1"/>
  <c r="F16" i="38" a="1"/>
  <c r="F16" i="38" s="1"/>
  <c r="G16" i="38" a="1"/>
  <c r="G16" i="38" s="1"/>
  <c r="H16" i="38" a="1"/>
  <c r="H16" i="38" s="1"/>
  <c r="C17" i="38" a="1"/>
  <c r="C17" i="38" s="1"/>
  <c r="D17" i="38" a="1"/>
  <c r="D17" i="38" s="1"/>
  <c r="E17" i="38" a="1"/>
  <c r="E17" i="38" s="1"/>
  <c r="I17" i="38" a="1"/>
  <c r="I17" i="38" s="1"/>
  <c r="F17" i="38" a="1"/>
  <c r="F17" i="38" s="1"/>
  <c r="G17" i="38" a="1"/>
  <c r="G17" i="38" s="1"/>
  <c r="H17" i="38" a="1"/>
  <c r="H17" i="38" s="1"/>
  <c r="C18" i="38" a="1"/>
  <c r="C18" i="38" s="1"/>
  <c r="D18" i="38" a="1"/>
  <c r="D18" i="38" s="1"/>
  <c r="E18" i="38" a="1"/>
  <c r="E18" i="38" s="1"/>
  <c r="I18" i="38" a="1"/>
  <c r="I18" i="38" s="1"/>
  <c r="F18" i="38" a="1"/>
  <c r="F18" i="38" s="1"/>
  <c r="G18" i="38" a="1"/>
  <c r="G18" i="38" s="1"/>
  <c r="H18" i="38" a="1"/>
  <c r="H18" i="38" s="1"/>
  <c r="C19" i="38" a="1"/>
  <c r="C19" i="38" s="1"/>
  <c r="D19" i="38" a="1"/>
  <c r="D19" i="38" s="1"/>
  <c r="E19" i="38" a="1"/>
  <c r="E19" i="38" s="1"/>
  <c r="I19" i="38" a="1"/>
  <c r="I19" i="38" s="1"/>
  <c r="F19" i="38" a="1"/>
  <c r="F19" i="38" s="1"/>
  <c r="G19" i="38" a="1"/>
  <c r="G19" i="38" s="1"/>
  <c r="H19" i="38" a="1"/>
  <c r="H19" i="38" s="1"/>
  <c r="C20" i="38" a="1"/>
  <c r="C20" i="38" s="1"/>
  <c r="D20" i="38" a="1"/>
  <c r="D20" i="38" s="1"/>
  <c r="E20" i="38" a="1"/>
  <c r="E20" i="38" s="1"/>
  <c r="I20" i="38" a="1"/>
  <c r="I20" i="38" s="1"/>
  <c r="F20" i="38" a="1"/>
  <c r="F20" i="38" s="1"/>
  <c r="G20" i="38" a="1"/>
  <c r="G20" i="38" s="1"/>
  <c r="H20" i="38" a="1"/>
  <c r="H20" i="38" s="1"/>
  <c r="C21" i="38" a="1"/>
  <c r="C21" i="38" s="1"/>
  <c r="D21" i="38" a="1"/>
  <c r="D21" i="38" s="1"/>
  <c r="E21" i="38" a="1"/>
  <c r="E21" i="38" s="1"/>
  <c r="I21" i="38" a="1"/>
  <c r="I21" i="38" s="1"/>
  <c r="F21" i="38" a="1"/>
  <c r="F21" i="38" s="1"/>
  <c r="G21" i="38" a="1"/>
  <c r="G21" i="38" s="1"/>
  <c r="H21" i="38" a="1"/>
  <c r="H21" i="38" s="1"/>
  <c r="C22" i="38" a="1"/>
  <c r="C22" i="38" s="1"/>
  <c r="D22" i="38" a="1"/>
  <c r="D22" i="38" s="1"/>
  <c r="E22" i="38" a="1"/>
  <c r="E22" i="38" s="1"/>
  <c r="I22" i="38" a="1"/>
  <c r="I22" i="38" s="1"/>
  <c r="F22" i="38" a="1"/>
  <c r="F22" i="38" s="1"/>
  <c r="G22" i="38" a="1"/>
  <c r="G22" i="38" s="1"/>
  <c r="H22" i="38" a="1"/>
  <c r="H22" i="38" s="1"/>
  <c r="C23" i="38" a="1"/>
  <c r="C23" i="38" s="1"/>
  <c r="D23" i="38" a="1"/>
  <c r="D23" i="38" s="1"/>
  <c r="E23" i="38" a="1"/>
  <c r="E23" i="38" s="1"/>
  <c r="I23" i="38" a="1"/>
  <c r="I23" i="38" s="1"/>
  <c r="F23" i="38" a="1"/>
  <c r="F23" i="38" s="1"/>
  <c r="G23" i="38" a="1"/>
  <c r="G23" i="38" s="1"/>
  <c r="H23" i="38" a="1"/>
  <c r="H23" i="38" s="1"/>
  <c r="C24" i="38" a="1"/>
  <c r="C24" i="38" s="1"/>
  <c r="D24" i="38" a="1"/>
  <c r="D24" i="38" s="1"/>
  <c r="E24" i="38" a="1"/>
  <c r="E24" i="38" s="1"/>
  <c r="I24" i="38" a="1"/>
  <c r="I24" i="38" s="1"/>
  <c r="F24" i="38" a="1"/>
  <c r="F24" i="38" s="1"/>
  <c r="G24" i="38" a="1"/>
  <c r="G24" i="38" s="1"/>
  <c r="H24" i="38" a="1"/>
  <c r="H24" i="38" s="1"/>
  <c r="C25" i="38" a="1"/>
  <c r="C25" i="38" s="1"/>
  <c r="D25" i="38" a="1"/>
  <c r="D25" i="38" s="1"/>
  <c r="E25" i="38" a="1"/>
  <c r="E25" i="38" s="1"/>
  <c r="I25" i="38" a="1"/>
  <c r="I25" i="38" s="1"/>
  <c r="F25" i="38" a="1"/>
  <c r="F25" i="38" s="1"/>
  <c r="G25" i="38" a="1"/>
  <c r="G25" i="38" s="1"/>
  <c r="H25" i="38" a="1"/>
  <c r="H25" i="38" s="1"/>
  <c r="C26" i="38" a="1"/>
  <c r="C26" i="38" s="1"/>
  <c r="D26" i="38" a="1"/>
  <c r="D26" i="38" s="1"/>
  <c r="E26" i="38" a="1"/>
  <c r="E26" i="38" s="1"/>
  <c r="I26" i="38" a="1"/>
  <c r="I26" i="38" s="1"/>
  <c r="F26" i="38" a="1"/>
  <c r="F26" i="38" s="1"/>
  <c r="G26" i="38" a="1"/>
  <c r="G26" i="38" s="1"/>
  <c r="H26" i="38" a="1"/>
  <c r="H26" i="38" s="1"/>
  <c r="C27" i="38" a="1"/>
  <c r="C27" i="38" s="1"/>
  <c r="D27" i="38" a="1"/>
  <c r="D27" i="38" s="1"/>
  <c r="E27" i="38" a="1"/>
  <c r="E27" i="38" s="1"/>
  <c r="I27" i="38" a="1"/>
  <c r="I27" i="38" s="1"/>
  <c r="F27" i="38" a="1"/>
  <c r="F27" i="38" s="1"/>
  <c r="G27" i="38" a="1"/>
  <c r="G27" i="38" s="1"/>
  <c r="H27" i="38" a="1"/>
  <c r="H27" i="38" s="1"/>
  <c r="C28" i="38" a="1"/>
  <c r="C28" i="38" s="1"/>
  <c r="D28" i="38" a="1"/>
  <c r="D28" i="38" s="1"/>
  <c r="E28" i="38" a="1"/>
  <c r="E28" i="38" s="1"/>
  <c r="I28" i="38" a="1"/>
  <c r="I28" i="38" s="1"/>
  <c r="F28" i="38" a="1"/>
  <c r="F28" i="38" s="1"/>
  <c r="G28" i="38" a="1"/>
  <c r="G28" i="38" s="1"/>
  <c r="H28" i="38" a="1"/>
  <c r="H28" i="38" s="1"/>
  <c r="C29" i="38" a="1"/>
  <c r="C29" i="38" s="1"/>
  <c r="D29" i="38" a="1"/>
  <c r="D29" i="38" s="1"/>
  <c r="E29" i="38" a="1"/>
  <c r="E29" i="38" s="1"/>
  <c r="I29" i="38" a="1"/>
  <c r="I29" i="38" s="1"/>
  <c r="F29" i="38" a="1"/>
  <c r="F29" i="38" s="1"/>
  <c r="G29" i="38" a="1"/>
  <c r="G29" i="38" s="1"/>
  <c r="H29" i="38" a="1"/>
  <c r="H29" i="38" s="1"/>
  <c r="C30" i="38" a="1"/>
  <c r="C30" i="38" s="1"/>
  <c r="D30" i="38" a="1"/>
  <c r="D30" i="38" s="1"/>
  <c r="E30" i="38" a="1"/>
  <c r="E30" i="38" s="1"/>
  <c r="I30" i="38" a="1"/>
  <c r="I30" i="38" s="1"/>
  <c r="F30" i="38" a="1"/>
  <c r="F30" i="38" s="1"/>
  <c r="G30" i="38" a="1"/>
  <c r="G30" i="38" s="1"/>
  <c r="H30" i="38" a="1"/>
  <c r="H30" i="38" s="1"/>
  <c r="C31" i="38" a="1"/>
  <c r="C31" i="38" s="1"/>
  <c r="D31" i="38" a="1"/>
  <c r="D31" i="38" s="1"/>
  <c r="E31" i="38" a="1"/>
  <c r="E31" i="38" s="1"/>
  <c r="I31" i="38" a="1"/>
  <c r="I31" i="38" s="1"/>
  <c r="F31" i="38" a="1"/>
  <c r="F31" i="38" s="1"/>
  <c r="G31" i="38" a="1"/>
  <c r="G31" i="38" s="1"/>
  <c r="H31" i="38" a="1"/>
  <c r="H31" i="38" s="1"/>
  <c r="C32" i="38" a="1"/>
  <c r="C32" i="38" s="1"/>
  <c r="D32" i="38" a="1"/>
  <c r="D32" i="38" s="1"/>
  <c r="E32" i="38" a="1"/>
  <c r="E32" i="38" s="1"/>
  <c r="I32" i="38" a="1"/>
  <c r="I32" i="38" s="1"/>
  <c r="F32" i="38" a="1"/>
  <c r="F32" i="38" s="1"/>
  <c r="G32" i="38" a="1"/>
  <c r="G32" i="38" s="1"/>
  <c r="H32" i="38" a="1"/>
  <c r="H32" i="38" s="1"/>
  <c r="C33" i="38" a="1"/>
  <c r="C33" i="38" s="1"/>
  <c r="D33" i="38" a="1"/>
  <c r="D33" i="38" s="1"/>
  <c r="E33" i="38" a="1"/>
  <c r="E33" i="38" s="1"/>
  <c r="I33" i="38" a="1"/>
  <c r="I33" i="38" s="1"/>
  <c r="F33" i="38" a="1"/>
  <c r="F33" i="38" s="1"/>
  <c r="G33" i="38" a="1"/>
  <c r="G33" i="38" s="1"/>
  <c r="H33" i="38" a="1"/>
  <c r="H33" i="38" s="1"/>
  <c r="C34" i="38" a="1"/>
  <c r="C34" i="38" s="1"/>
  <c r="D34" i="38" a="1"/>
  <c r="D34" i="38" s="1"/>
  <c r="E34" i="38" a="1"/>
  <c r="E34" i="38" s="1"/>
  <c r="I34" i="38" a="1"/>
  <c r="I34" i="38" s="1"/>
  <c r="F34" i="38" a="1"/>
  <c r="F34" i="38" s="1"/>
  <c r="G34" i="38" a="1"/>
  <c r="G34" i="38" s="1"/>
  <c r="H34" i="38" a="1"/>
  <c r="H34" i="38" s="1"/>
  <c r="C35" i="38" a="1"/>
  <c r="C35" i="38" s="1"/>
  <c r="D35" i="38" a="1"/>
  <c r="D35" i="38" s="1"/>
  <c r="E35" i="38" a="1"/>
  <c r="E35" i="38" s="1"/>
  <c r="I35" i="38" a="1"/>
  <c r="I35" i="38" s="1"/>
  <c r="F35" i="38" a="1"/>
  <c r="F35" i="38" s="1"/>
  <c r="G35" i="38" a="1"/>
  <c r="G35" i="38" s="1"/>
  <c r="H35" i="38" a="1"/>
  <c r="H35" i="38" s="1"/>
  <c r="C36" i="38" a="1"/>
  <c r="C36" i="38" s="1"/>
  <c r="D36" i="38" a="1"/>
  <c r="D36" i="38" s="1"/>
  <c r="E36" i="38" a="1"/>
  <c r="E36" i="38" s="1"/>
  <c r="I36" i="38" a="1"/>
  <c r="I36" i="38" s="1"/>
  <c r="F36" i="38" a="1"/>
  <c r="F36" i="38" s="1"/>
  <c r="G36" i="38" a="1"/>
  <c r="G36" i="38" s="1"/>
  <c r="H36" i="38" a="1"/>
  <c r="H36" i="38" s="1"/>
  <c r="C37" i="38" a="1"/>
  <c r="C37" i="38" s="1"/>
  <c r="D37" i="38" a="1"/>
  <c r="D37" i="38" s="1"/>
  <c r="E37" i="38" a="1"/>
  <c r="E37" i="38" s="1"/>
  <c r="I37" i="38" a="1"/>
  <c r="I37" i="38" s="1"/>
  <c r="F37" i="38" a="1"/>
  <c r="F37" i="38" s="1"/>
  <c r="G37" i="38" a="1"/>
  <c r="G37" i="38" s="1"/>
  <c r="H37" i="38" a="1"/>
  <c r="H37" i="38" s="1"/>
  <c r="C38" i="38" a="1"/>
  <c r="C38" i="38" s="1"/>
  <c r="D38" i="38" a="1"/>
  <c r="D38" i="38" s="1"/>
  <c r="E38" i="38" a="1"/>
  <c r="E38" i="38" s="1"/>
  <c r="I38" i="38" a="1"/>
  <c r="I38" i="38" s="1"/>
  <c r="F38" i="38" a="1"/>
  <c r="F38" i="38" s="1"/>
  <c r="G38" i="38" a="1"/>
  <c r="G38" i="38" s="1"/>
  <c r="H38" i="38" a="1"/>
  <c r="H38" i="38" s="1"/>
  <c r="C39" i="38" a="1"/>
  <c r="C39" i="38" s="1"/>
  <c r="D39" i="38" a="1"/>
  <c r="D39" i="38" s="1"/>
  <c r="E39" i="38" a="1"/>
  <c r="E39" i="38" s="1"/>
  <c r="I39" i="38" a="1"/>
  <c r="I39" i="38" s="1"/>
  <c r="F39" i="38" a="1"/>
  <c r="F39" i="38" s="1"/>
  <c r="G39" i="38" a="1"/>
  <c r="G39" i="38" s="1"/>
  <c r="H39" i="38" a="1"/>
  <c r="H39" i="38" s="1"/>
  <c r="C40" i="38" a="1"/>
  <c r="C40" i="38" s="1"/>
  <c r="D40" i="38" a="1"/>
  <c r="D40" i="38" s="1"/>
  <c r="E40" i="38" a="1"/>
  <c r="E40" i="38" s="1"/>
  <c r="I40" i="38" a="1"/>
  <c r="I40" i="38" s="1"/>
  <c r="F40" i="38" a="1"/>
  <c r="F40" i="38" s="1"/>
  <c r="G40" i="38" a="1"/>
  <c r="G40" i="38" s="1"/>
  <c r="H40" i="38" a="1"/>
  <c r="H40" i="38" s="1"/>
  <c r="C41" i="38" a="1"/>
  <c r="C41" i="38" s="1"/>
  <c r="D41" i="38" a="1"/>
  <c r="D41" i="38" s="1"/>
  <c r="E41" i="38" a="1"/>
  <c r="E41" i="38" s="1"/>
  <c r="I41" i="38" a="1"/>
  <c r="I41" i="38" s="1"/>
  <c r="F41" i="38" a="1"/>
  <c r="F41" i="38" s="1"/>
  <c r="G41" i="38" a="1"/>
  <c r="G41" i="38" s="1"/>
  <c r="H41" i="38" a="1"/>
  <c r="H41" i="38" s="1"/>
  <c r="C42" i="38" a="1"/>
  <c r="C42" i="38" s="1"/>
  <c r="D42" i="38" a="1"/>
  <c r="D42" i="38" s="1"/>
  <c r="E42" i="38" a="1"/>
  <c r="E42" i="38" s="1"/>
  <c r="I42" i="38" a="1"/>
  <c r="I42" i="38" s="1"/>
  <c r="F42" i="38" a="1"/>
  <c r="F42" i="38" s="1"/>
  <c r="G42" i="38" a="1"/>
  <c r="G42" i="38" s="1"/>
  <c r="H42" i="38" a="1"/>
  <c r="H42" i="38" s="1"/>
  <c r="C43" i="38" a="1"/>
  <c r="C43" i="38" s="1"/>
  <c r="D43" i="38" a="1"/>
  <c r="D43" i="38" s="1"/>
  <c r="E43" i="38" a="1"/>
  <c r="E43" i="38" s="1"/>
  <c r="I43" i="38" a="1"/>
  <c r="I43" i="38" s="1"/>
  <c r="F43" i="38" a="1"/>
  <c r="F43" i="38" s="1"/>
  <c r="G43" i="38" a="1"/>
  <c r="G43" i="38" s="1"/>
  <c r="H43" i="38" a="1"/>
  <c r="H43" i="38" s="1"/>
  <c r="C44" i="38" a="1"/>
  <c r="C44" i="38" s="1"/>
  <c r="D44" i="38" a="1"/>
  <c r="D44" i="38" s="1"/>
  <c r="E44" i="38" a="1"/>
  <c r="E44" i="38" s="1"/>
  <c r="I44" i="38" a="1"/>
  <c r="I44" i="38" s="1"/>
  <c r="F44" i="38" a="1"/>
  <c r="F44" i="38" s="1"/>
  <c r="G44" i="38" a="1"/>
  <c r="G44" i="38" s="1"/>
  <c r="H44" i="38" a="1"/>
  <c r="H44" i="38" s="1"/>
  <c r="C45" i="38" a="1"/>
  <c r="C45" i="38" s="1"/>
  <c r="D45" i="38" a="1"/>
  <c r="D45" i="38" s="1"/>
  <c r="E45" i="38" a="1"/>
  <c r="E45" i="38" s="1"/>
  <c r="I45" i="38" a="1"/>
  <c r="I45" i="38" s="1"/>
  <c r="F45" i="38" a="1"/>
  <c r="F45" i="38" s="1"/>
  <c r="G45" i="38" a="1"/>
  <c r="G45" i="38" s="1"/>
  <c r="H45" i="38" a="1"/>
  <c r="H45" i="38" s="1"/>
  <c r="C46" i="38" a="1"/>
  <c r="C46" i="38" s="1"/>
  <c r="D46" i="38" a="1"/>
  <c r="D46" i="38" s="1"/>
  <c r="E46" i="38" a="1"/>
  <c r="E46" i="38" s="1"/>
  <c r="I46" i="38" a="1"/>
  <c r="I46" i="38" s="1"/>
  <c r="F46" i="38" a="1"/>
  <c r="F46" i="38" s="1"/>
  <c r="G46" i="38" a="1"/>
  <c r="G46" i="38" s="1"/>
  <c r="H46" i="38" a="1"/>
  <c r="H46" i="38" s="1"/>
  <c r="C47" i="38" a="1"/>
  <c r="C47" i="38" s="1"/>
  <c r="D47" i="38" a="1"/>
  <c r="D47" i="38" s="1"/>
  <c r="E47" i="38" a="1"/>
  <c r="E47" i="38" s="1"/>
  <c r="I47" i="38" a="1"/>
  <c r="I47" i="38" s="1"/>
  <c r="F47" i="38" a="1"/>
  <c r="F47" i="38" s="1"/>
  <c r="G47" i="38" a="1"/>
  <c r="G47" i="38" s="1"/>
  <c r="H47" i="38" a="1"/>
  <c r="H47" i="38" s="1"/>
  <c r="C48" i="38" a="1"/>
  <c r="C48" i="38" s="1"/>
  <c r="D48" i="38" a="1"/>
  <c r="D48" i="38" s="1"/>
  <c r="E48" i="38" a="1"/>
  <c r="E48" i="38" s="1"/>
  <c r="I48" i="38" a="1"/>
  <c r="I48" i="38" s="1"/>
  <c r="F48" i="38" a="1"/>
  <c r="F48" i="38" s="1"/>
  <c r="G48" i="38" a="1"/>
  <c r="G48" i="38" s="1"/>
  <c r="H48" i="38" a="1"/>
  <c r="H48" i="38" s="1"/>
  <c r="C49" i="38" a="1"/>
  <c r="C49" i="38" s="1"/>
  <c r="D49" i="38" a="1"/>
  <c r="D49" i="38" s="1"/>
  <c r="E49" i="38" a="1"/>
  <c r="E49" i="38" s="1"/>
  <c r="I49" i="38" a="1"/>
  <c r="I49" i="38" s="1"/>
  <c r="F49" i="38" a="1"/>
  <c r="F49" i="38" s="1"/>
  <c r="G49" i="38" a="1"/>
  <c r="G49" i="38" s="1"/>
  <c r="H49" i="38" a="1"/>
  <c r="H49" i="38" s="1"/>
  <c r="C50" i="38" a="1"/>
  <c r="C50" i="38" s="1"/>
  <c r="D50" i="38" a="1"/>
  <c r="D50" i="38" s="1"/>
  <c r="E50" i="38" a="1"/>
  <c r="E50" i="38" s="1"/>
  <c r="I50" i="38" a="1"/>
  <c r="I50" i="38" s="1"/>
  <c r="F50" i="38" a="1"/>
  <c r="F50" i="38" s="1"/>
  <c r="G50" i="38" a="1"/>
  <c r="G50" i="38" s="1"/>
  <c r="H50" i="38" a="1"/>
  <c r="H50" i="38" s="1"/>
  <c r="H8" i="38" a="1"/>
  <c r="H8" i="38" s="1"/>
  <c r="G8" i="38" a="1"/>
  <c r="G8" i="38" s="1"/>
  <c r="F8" i="38" a="1"/>
  <c r="F8" i="38" s="1"/>
  <c r="I8" i="38" a="1"/>
  <c r="I8" i="38" s="1"/>
  <c r="E8" i="38" a="1"/>
  <c r="E8" i="38" s="1"/>
  <c r="D8" i="38" a="1"/>
  <c r="D8" i="38" s="1"/>
  <c r="C8" i="38" a="1"/>
  <c r="C8" i="38" s="1"/>
  <c r="H7" i="38" a="1"/>
  <c r="H7" i="38" s="1"/>
  <c r="G7" i="38" a="1"/>
  <c r="G7" i="38" s="1"/>
  <c r="F7" i="38" a="1"/>
  <c r="F7" i="38" s="1"/>
  <c r="I7" i="38" a="1"/>
  <c r="I7" i="38" s="1"/>
  <c r="E7" i="38" a="1"/>
  <c r="E7" i="38" s="1"/>
  <c r="D7" i="38" a="1"/>
  <c r="D7" i="38" s="1"/>
  <c r="C7" i="38" a="1"/>
  <c r="C7" i="38" s="1"/>
  <c r="C8" i="36" a="1"/>
  <c r="C8" i="36" s="1"/>
  <c r="D8" i="36" a="1"/>
  <c r="D8" i="36" s="1"/>
  <c r="E8" i="36" a="1"/>
  <c r="E8" i="36" s="1"/>
  <c r="I8" i="36" a="1"/>
  <c r="I8" i="36" s="1"/>
  <c r="F8" i="36" a="1"/>
  <c r="F8" i="36" s="1"/>
  <c r="G8" i="36" a="1"/>
  <c r="G8" i="36" s="1"/>
  <c r="H8" i="36" a="1"/>
  <c r="H8" i="36" s="1"/>
  <c r="C9" i="36" a="1"/>
  <c r="C9" i="36" s="1"/>
  <c r="D9" i="36" a="1"/>
  <c r="D9" i="36" s="1"/>
  <c r="E9" i="36" a="1"/>
  <c r="E9" i="36" s="1"/>
  <c r="I9" i="36" a="1"/>
  <c r="I9" i="36" s="1"/>
  <c r="F9" i="36" a="1"/>
  <c r="F9" i="36" s="1"/>
  <c r="G9" i="36" a="1"/>
  <c r="G9" i="36" s="1"/>
  <c r="H9" i="36" a="1"/>
  <c r="H9" i="36" s="1"/>
  <c r="C10" i="36" a="1"/>
  <c r="C10" i="36" s="1"/>
  <c r="D10" i="36" a="1"/>
  <c r="D10" i="36" s="1"/>
  <c r="E10" i="36" a="1"/>
  <c r="E10" i="36" s="1"/>
  <c r="I10" i="36" a="1"/>
  <c r="I10" i="36" s="1"/>
  <c r="F10" i="36" a="1"/>
  <c r="F10" i="36" s="1"/>
  <c r="G10" i="36" a="1"/>
  <c r="G10" i="36" s="1"/>
  <c r="H10" i="36" a="1"/>
  <c r="H10" i="36" s="1"/>
  <c r="C11" i="36" a="1"/>
  <c r="C11" i="36" s="1"/>
  <c r="D11" i="36" a="1"/>
  <c r="D11" i="36" s="1"/>
  <c r="E11" i="36" a="1"/>
  <c r="E11" i="36" s="1"/>
  <c r="I11" i="36" a="1"/>
  <c r="I11" i="36" s="1"/>
  <c r="F11" i="36" a="1"/>
  <c r="F11" i="36" s="1"/>
  <c r="G11" i="36" a="1"/>
  <c r="G11" i="36" s="1"/>
  <c r="H11" i="36" a="1"/>
  <c r="H11" i="36" s="1"/>
  <c r="C12" i="36" a="1"/>
  <c r="C12" i="36" s="1"/>
  <c r="D12" i="36" a="1"/>
  <c r="D12" i="36" s="1"/>
  <c r="E12" i="36" a="1"/>
  <c r="E12" i="36" s="1"/>
  <c r="I12" i="36" a="1"/>
  <c r="I12" i="36" s="1"/>
  <c r="F12" i="36" a="1"/>
  <c r="F12" i="36" s="1"/>
  <c r="G12" i="36" a="1"/>
  <c r="G12" i="36" s="1"/>
  <c r="H12" i="36" a="1"/>
  <c r="H12" i="36" s="1"/>
  <c r="C13" i="36" a="1"/>
  <c r="C13" i="36" s="1"/>
  <c r="D13" i="36" a="1"/>
  <c r="D13" i="36" s="1"/>
  <c r="E13" i="36" a="1"/>
  <c r="E13" i="36" s="1"/>
  <c r="I13" i="36" a="1"/>
  <c r="I13" i="36" s="1"/>
  <c r="F13" i="36" a="1"/>
  <c r="F13" i="36" s="1"/>
  <c r="G13" i="36" a="1"/>
  <c r="G13" i="36" s="1"/>
  <c r="H13" i="36" a="1"/>
  <c r="H13" i="36" s="1"/>
  <c r="C14" i="36" a="1"/>
  <c r="C14" i="36" s="1"/>
  <c r="D14" i="36" a="1"/>
  <c r="D14" i="36" s="1"/>
  <c r="E14" i="36" a="1"/>
  <c r="E14" i="36" s="1"/>
  <c r="I14" i="36" a="1"/>
  <c r="I14" i="36" s="1"/>
  <c r="F14" i="36" a="1"/>
  <c r="F14" i="36" s="1"/>
  <c r="G14" i="36" a="1"/>
  <c r="G14" i="36" s="1"/>
  <c r="H14" i="36" a="1"/>
  <c r="H14" i="36" s="1"/>
  <c r="C15" i="36" a="1"/>
  <c r="C15" i="36" s="1"/>
  <c r="D15" i="36" a="1"/>
  <c r="D15" i="36" s="1"/>
  <c r="E15" i="36" a="1"/>
  <c r="E15" i="36" s="1"/>
  <c r="I15" i="36" a="1"/>
  <c r="I15" i="36" s="1"/>
  <c r="F15" i="36" a="1"/>
  <c r="F15" i="36" s="1"/>
  <c r="G15" i="36" a="1"/>
  <c r="G15" i="36" s="1"/>
  <c r="H15" i="36" a="1"/>
  <c r="H15" i="36" s="1"/>
  <c r="C16" i="36" a="1"/>
  <c r="C16" i="36" s="1"/>
  <c r="D16" i="36" a="1"/>
  <c r="D16" i="36" s="1"/>
  <c r="E16" i="36" a="1"/>
  <c r="E16" i="36" s="1"/>
  <c r="I16" i="36" a="1"/>
  <c r="I16" i="36" s="1"/>
  <c r="F16" i="36" a="1"/>
  <c r="F16" i="36" s="1"/>
  <c r="G16" i="36" a="1"/>
  <c r="G16" i="36" s="1"/>
  <c r="H16" i="36" a="1"/>
  <c r="H16" i="36" s="1"/>
  <c r="C17" i="36" a="1"/>
  <c r="C17" i="36" s="1"/>
  <c r="D17" i="36" a="1"/>
  <c r="D17" i="36" s="1"/>
  <c r="E17" i="36" a="1"/>
  <c r="E17" i="36" s="1"/>
  <c r="I17" i="36" a="1"/>
  <c r="I17" i="36" s="1"/>
  <c r="F17" i="36" a="1"/>
  <c r="F17" i="36" s="1"/>
  <c r="G17" i="36" a="1"/>
  <c r="G17" i="36" s="1"/>
  <c r="H17" i="36" a="1"/>
  <c r="H17" i="36" s="1"/>
  <c r="C18" i="36" a="1"/>
  <c r="C18" i="36" s="1"/>
  <c r="D18" i="36" a="1"/>
  <c r="D18" i="36" s="1"/>
  <c r="E18" i="36" a="1"/>
  <c r="E18" i="36" s="1"/>
  <c r="I18" i="36" a="1"/>
  <c r="I18" i="36" s="1"/>
  <c r="F18" i="36" a="1"/>
  <c r="F18" i="36" s="1"/>
  <c r="G18" i="36" a="1"/>
  <c r="G18" i="36" s="1"/>
  <c r="H18" i="36" a="1"/>
  <c r="H18" i="36" s="1"/>
  <c r="C19" i="36" a="1"/>
  <c r="C19" i="36" s="1"/>
  <c r="D19" i="36" a="1"/>
  <c r="D19" i="36" s="1"/>
  <c r="E19" i="36" a="1"/>
  <c r="E19" i="36" s="1"/>
  <c r="I19" i="36" a="1"/>
  <c r="I19" i="36" s="1"/>
  <c r="F19" i="36" a="1"/>
  <c r="F19" i="36" s="1"/>
  <c r="G19" i="36" a="1"/>
  <c r="G19" i="36" s="1"/>
  <c r="H19" i="36" a="1"/>
  <c r="H19" i="36" s="1"/>
  <c r="C20" i="36" a="1"/>
  <c r="C20" i="36" s="1"/>
  <c r="D20" i="36" a="1"/>
  <c r="D20" i="36" s="1"/>
  <c r="E20" i="36" a="1"/>
  <c r="E20" i="36" s="1"/>
  <c r="I20" i="36" a="1"/>
  <c r="I20" i="36" s="1"/>
  <c r="F20" i="36" a="1"/>
  <c r="F20" i="36" s="1"/>
  <c r="G20" i="36" a="1"/>
  <c r="G20" i="36" s="1"/>
  <c r="H20" i="36" a="1"/>
  <c r="H20" i="36" s="1"/>
  <c r="C21" i="36" a="1"/>
  <c r="C21" i="36" s="1"/>
  <c r="D21" i="36" a="1"/>
  <c r="D21" i="36" s="1"/>
  <c r="E21" i="36" a="1"/>
  <c r="E21" i="36" s="1"/>
  <c r="I21" i="36" a="1"/>
  <c r="I21" i="36" s="1"/>
  <c r="F21" i="36" a="1"/>
  <c r="F21" i="36" s="1"/>
  <c r="G21" i="36" a="1"/>
  <c r="G21" i="36" s="1"/>
  <c r="H21" i="36" a="1"/>
  <c r="H21" i="36" s="1"/>
  <c r="C22" i="36" a="1"/>
  <c r="C22" i="36" s="1"/>
  <c r="D22" i="36" a="1"/>
  <c r="D22" i="36" s="1"/>
  <c r="E22" i="36" a="1"/>
  <c r="E22" i="36" s="1"/>
  <c r="I22" i="36" a="1"/>
  <c r="I22" i="36" s="1"/>
  <c r="F22" i="36" a="1"/>
  <c r="F22" i="36" s="1"/>
  <c r="G22" i="36" a="1"/>
  <c r="G22" i="36" s="1"/>
  <c r="H22" i="36" a="1"/>
  <c r="H22" i="36" s="1"/>
  <c r="C23" i="36" a="1"/>
  <c r="C23" i="36" s="1"/>
  <c r="D23" i="36" a="1"/>
  <c r="D23" i="36" s="1"/>
  <c r="E23" i="36" a="1"/>
  <c r="E23" i="36" s="1"/>
  <c r="I23" i="36" a="1"/>
  <c r="I23" i="36" s="1"/>
  <c r="F23" i="36" a="1"/>
  <c r="F23" i="36" s="1"/>
  <c r="G23" i="36" a="1"/>
  <c r="G23" i="36" s="1"/>
  <c r="H23" i="36" a="1"/>
  <c r="H23" i="36" s="1"/>
  <c r="C24" i="36" a="1"/>
  <c r="C24" i="36" s="1"/>
  <c r="D24" i="36" a="1"/>
  <c r="D24" i="36" s="1"/>
  <c r="E24" i="36" a="1"/>
  <c r="E24" i="36" s="1"/>
  <c r="I24" i="36" a="1"/>
  <c r="I24" i="36" s="1"/>
  <c r="F24" i="36" a="1"/>
  <c r="F24" i="36" s="1"/>
  <c r="G24" i="36" a="1"/>
  <c r="G24" i="36" s="1"/>
  <c r="H24" i="36" a="1"/>
  <c r="H24" i="36" s="1"/>
  <c r="C25" i="36" a="1"/>
  <c r="C25" i="36" s="1"/>
  <c r="D25" i="36" a="1"/>
  <c r="D25" i="36" s="1"/>
  <c r="E25" i="36" a="1"/>
  <c r="E25" i="36" s="1"/>
  <c r="I25" i="36" a="1"/>
  <c r="I25" i="36" s="1"/>
  <c r="F25" i="36" a="1"/>
  <c r="F25" i="36" s="1"/>
  <c r="G25" i="36" a="1"/>
  <c r="G25" i="36" s="1"/>
  <c r="H25" i="36" a="1"/>
  <c r="H25" i="36" s="1"/>
  <c r="C26" i="36" a="1"/>
  <c r="C26" i="36" s="1"/>
  <c r="D26" i="36" a="1"/>
  <c r="D26" i="36" s="1"/>
  <c r="E26" i="36" a="1"/>
  <c r="E26" i="36" s="1"/>
  <c r="I26" i="36" a="1"/>
  <c r="I26" i="36" s="1"/>
  <c r="F26" i="36" a="1"/>
  <c r="F26" i="36" s="1"/>
  <c r="G26" i="36" a="1"/>
  <c r="G26" i="36" s="1"/>
  <c r="H26" i="36" a="1"/>
  <c r="H26" i="36" s="1"/>
  <c r="C27" i="36" a="1"/>
  <c r="C27" i="36" s="1"/>
  <c r="D27" i="36" a="1"/>
  <c r="D27" i="36" s="1"/>
  <c r="E27" i="36" a="1"/>
  <c r="E27" i="36" s="1"/>
  <c r="I27" i="36" a="1"/>
  <c r="I27" i="36" s="1"/>
  <c r="F27" i="36" a="1"/>
  <c r="F27" i="36" s="1"/>
  <c r="G27" i="36" a="1"/>
  <c r="G27" i="36" s="1"/>
  <c r="H27" i="36" a="1"/>
  <c r="H27" i="36" s="1"/>
  <c r="C28" i="36" a="1"/>
  <c r="C28" i="36" s="1"/>
  <c r="D28" i="36" a="1"/>
  <c r="D28" i="36" s="1"/>
  <c r="E28" i="36" a="1"/>
  <c r="E28" i="36" s="1"/>
  <c r="I28" i="36" a="1"/>
  <c r="I28" i="36" s="1"/>
  <c r="F28" i="36" a="1"/>
  <c r="F28" i="36" s="1"/>
  <c r="G28" i="36" a="1"/>
  <c r="G28" i="36" s="1"/>
  <c r="H28" i="36" a="1"/>
  <c r="H28" i="36" s="1"/>
  <c r="C29" i="36" a="1"/>
  <c r="C29" i="36" s="1"/>
  <c r="D29" i="36" a="1"/>
  <c r="D29" i="36" s="1"/>
  <c r="E29" i="36" a="1"/>
  <c r="E29" i="36" s="1"/>
  <c r="I29" i="36" a="1"/>
  <c r="I29" i="36" s="1"/>
  <c r="F29" i="36" a="1"/>
  <c r="F29" i="36" s="1"/>
  <c r="G29" i="36" a="1"/>
  <c r="G29" i="36" s="1"/>
  <c r="H29" i="36" a="1"/>
  <c r="H29" i="36" s="1"/>
  <c r="C30" i="36" a="1"/>
  <c r="C30" i="36" s="1"/>
  <c r="D30" i="36" a="1"/>
  <c r="D30" i="36" s="1"/>
  <c r="E30" i="36" a="1"/>
  <c r="E30" i="36" s="1"/>
  <c r="I30" i="36" a="1"/>
  <c r="I30" i="36" s="1"/>
  <c r="F30" i="36" a="1"/>
  <c r="F30" i="36" s="1"/>
  <c r="G30" i="36" a="1"/>
  <c r="G30" i="36" s="1"/>
  <c r="H30" i="36" a="1"/>
  <c r="H30" i="36" s="1"/>
  <c r="C31" i="36" a="1"/>
  <c r="C31" i="36" s="1"/>
  <c r="D31" i="36" a="1"/>
  <c r="D31" i="36" s="1"/>
  <c r="E31" i="36" a="1"/>
  <c r="E31" i="36" s="1"/>
  <c r="I31" i="36" a="1"/>
  <c r="I31" i="36" s="1"/>
  <c r="F31" i="36" a="1"/>
  <c r="F31" i="36" s="1"/>
  <c r="G31" i="36" a="1"/>
  <c r="G31" i="36" s="1"/>
  <c r="H31" i="36" a="1"/>
  <c r="H31" i="36" s="1"/>
  <c r="C32" i="36" a="1"/>
  <c r="C32" i="36" s="1"/>
  <c r="D32" i="36" a="1"/>
  <c r="D32" i="36" s="1"/>
  <c r="E32" i="36" a="1"/>
  <c r="E32" i="36" s="1"/>
  <c r="I32" i="36" a="1"/>
  <c r="I32" i="36" s="1"/>
  <c r="F32" i="36" a="1"/>
  <c r="F32" i="36" s="1"/>
  <c r="G32" i="36" a="1"/>
  <c r="G32" i="36" s="1"/>
  <c r="H32" i="36" a="1"/>
  <c r="H32" i="36" s="1"/>
  <c r="C33" i="36" a="1"/>
  <c r="C33" i="36" s="1"/>
  <c r="D33" i="36" a="1"/>
  <c r="D33" i="36" s="1"/>
  <c r="E33" i="36" a="1"/>
  <c r="E33" i="36" s="1"/>
  <c r="I33" i="36" a="1"/>
  <c r="I33" i="36" s="1"/>
  <c r="F33" i="36" a="1"/>
  <c r="F33" i="36" s="1"/>
  <c r="G33" i="36" a="1"/>
  <c r="G33" i="36" s="1"/>
  <c r="H33" i="36" a="1"/>
  <c r="H33" i="36" s="1"/>
  <c r="C34" i="36" a="1"/>
  <c r="C34" i="36" s="1"/>
  <c r="D34" i="36" a="1"/>
  <c r="D34" i="36" s="1"/>
  <c r="E34" i="36" a="1"/>
  <c r="E34" i="36" s="1"/>
  <c r="I34" i="36" a="1"/>
  <c r="I34" i="36" s="1"/>
  <c r="F34" i="36" a="1"/>
  <c r="F34" i="36" s="1"/>
  <c r="G34" i="36" a="1"/>
  <c r="G34" i="36" s="1"/>
  <c r="H34" i="36" a="1"/>
  <c r="H34" i="36" s="1"/>
  <c r="C35" i="36" a="1"/>
  <c r="C35" i="36" s="1"/>
  <c r="D35" i="36" a="1"/>
  <c r="D35" i="36" s="1"/>
  <c r="E35" i="36" a="1"/>
  <c r="E35" i="36" s="1"/>
  <c r="I35" i="36" a="1"/>
  <c r="I35" i="36" s="1"/>
  <c r="F35" i="36" a="1"/>
  <c r="F35" i="36" s="1"/>
  <c r="G35" i="36" a="1"/>
  <c r="G35" i="36" s="1"/>
  <c r="H35" i="36" a="1"/>
  <c r="H35" i="36" s="1"/>
  <c r="C36" i="36" a="1"/>
  <c r="C36" i="36" s="1"/>
  <c r="D36" i="36" a="1"/>
  <c r="D36" i="36" s="1"/>
  <c r="E36" i="36" a="1"/>
  <c r="E36" i="36" s="1"/>
  <c r="I36" i="36" a="1"/>
  <c r="I36" i="36" s="1"/>
  <c r="F36" i="36" a="1"/>
  <c r="F36" i="36" s="1"/>
  <c r="G36" i="36" a="1"/>
  <c r="G36" i="36" s="1"/>
  <c r="H36" i="36" a="1"/>
  <c r="H36" i="36" s="1"/>
  <c r="C37" i="36" a="1"/>
  <c r="C37" i="36" s="1"/>
  <c r="D37" i="36" a="1"/>
  <c r="D37" i="36" s="1"/>
  <c r="E37" i="36" a="1"/>
  <c r="E37" i="36" s="1"/>
  <c r="I37" i="36" a="1"/>
  <c r="I37" i="36" s="1"/>
  <c r="F37" i="36" a="1"/>
  <c r="F37" i="36" s="1"/>
  <c r="G37" i="36" a="1"/>
  <c r="G37" i="36" s="1"/>
  <c r="H37" i="36" a="1"/>
  <c r="H37" i="36" s="1"/>
  <c r="C38" i="36" a="1"/>
  <c r="C38" i="36" s="1"/>
  <c r="D38" i="36" a="1"/>
  <c r="D38" i="36" s="1"/>
  <c r="E38" i="36" a="1"/>
  <c r="E38" i="36" s="1"/>
  <c r="I38" i="36" a="1"/>
  <c r="I38" i="36" s="1"/>
  <c r="F38" i="36" a="1"/>
  <c r="F38" i="36" s="1"/>
  <c r="G38" i="36" a="1"/>
  <c r="G38" i="36" s="1"/>
  <c r="H38" i="36" a="1"/>
  <c r="H38" i="36" s="1"/>
  <c r="C39" i="36" a="1"/>
  <c r="C39" i="36" s="1"/>
  <c r="D39" i="36" a="1"/>
  <c r="D39" i="36" s="1"/>
  <c r="E39" i="36" a="1"/>
  <c r="E39" i="36" s="1"/>
  <c r="I39" i="36" a="1"/>
  <c r="I39" i="36" s="1"/>
  <c r="F39" i="36" a="1"/>
  <c r="F39" i="36" s="1"/>
  <c r="G39" i="36" a="1"/>
  <c r="G39" i="36" s="1"/>
  <c r="H39" i="36" a="1"/>
  <c r="H39" i="36" s="1"/>
  <c r="C40" i="36" a="1"/>
  <c r="C40" i="36" s="1"/>
  <c r="D40" i="36" a="1"/>
  <c r="D40" i="36" s="1"/>
  <c r="E40" i="36" a="1"/>
  <c r="E40" i="36" s="1"/>
  <c r="I40" i="36" a="1"/>
  <c r="I40" i="36" s="1"/>
  <c r="F40" i="36" a="1"/>
  <c r="F40" i="36" s="1"/>
  <c r="G40" i="36" a="1"/>
  <c r="G40" i="36" s="1"/>
  <c r="H40" i="36" a="1"/>
  <c r="H40" i="36" s="1"/>
  <c r="C41" i="36" a="1"/>
  <c r="C41" i="36" s="1"/>
  <c r="D41" i="36" a="1"/>
  <c r="D41" i="36" s="1"/>
  <c r="E41" i="36" a="1"/>
  <c r="E41" i="36" s="1"/>
  <c r="I41" i="36" a="1"/>
  <c r="I41" i="36" s="1"/>
  <c r="F41" i="36" a="1"/>
  <c r="F41" i="36" s="1"/>
  <c r="G41" i="36" a="1"/>
  <c r="G41" i="36" s="1"/>
  <c r="H41" i="36" a="1"/>
  <c r="H41" i="36" s="1"/>
  <c r="C42" i="36" a="1"/>
  <c r="C42" i="36" s="1"/>
  <c r="D42" i="36" a="1"/>
  <c r="D42" i="36" s="1"/>
  <c r="E42" i="36" a="1"/>
  <c r="E42" i="36" s="1"/>
  <c r="I42" i="36" a="1"/>
  <c r="I42" i="36" s="1"/>
  <c r="F42" i="36" a="1"/>
  <c r="F42" i="36" s="1"/>
  <c r="G42" i="36" a="1"/>
  <c r="G42" i="36" s="1"/>
  <c r="H42" i="36" a="1"/>
  <c r="H42" i="36" s="1"/>
  <c r="C43" i="36" a="1"/>
  <c r="C43" i="36" s="1"/>
  <c r="D43" i="36" a="1"/>
  <c r="D43" i="36" s="1"/>
  <c r="E43" i="36" a="1"/>
  <c r="E43" i="36" s="1"/>
  <c r="I43" i="36" a="1"/>
  <c r="I43" i="36" s="1"/>
  <c r="F43" i="36" a="1"/>
  <c r="F43" i="36" s="1"/>
  <c r="G43" i="36" a="1"/>
  <c r="G43" i="36" s="1"/>
  <c r="H43" i="36" a="1"/>
  <c r="H43" i="36" s="1"/>
  <c r="C44" i="36" a="1"/>
  <c r="C44" i="36" s="1"/>
  <c r="D44" i="36" a="1"/>
  <c r="D44" i="36" s="1"/>
  <c r="E44" i="36" a="1"/>
  <c r="E44" i="36" s="1"/>
  <c r="I44" i="36" a="1"/>
  <c r="I44" i="36" s="1"/>
  <c r="F44" i="36" a="1"/>
  <c r="F44" i="36" s="1"/>
  <c r="G44" i="36" a="1"/>
  <c r="G44" i="36" s="1"/>
  <c r="H44" i="36" a="1"/>
  <c r="H44" i="36" s="1"/>
  <c r="C45" i="36" a="1"/>
  <c r="C45" i="36" s="1"/>
  <c r="D45" i="36" a="1"/>
  <c r="D45" i="36" s="1"/>
  <c r="E45" i="36" a="1"/>
  <c r="E45" i="36" s="1"/>
  <c r="I45" i="36" a="1"/>
  <c r="I45" i="36" s="1"/>
  <c r="F45" i="36" a="1"/>
  <c r="F45" i="36" s="1"/>
  <c r="G45" i="36" a="1"/>
  <c r="G45" i="36" s="1"/>
  <c r="H45" i="36" a="1"/>
  <c r="H45" i="36" s="1"/>
  <c r="C46" i="36" a="1"/>
  <c r="C46" i="36" s="1"/>
  <c r="D46" i="36" a="1"/>
  <c r="D46" i="36" s="1"/>
  <c r="E46" i="36" a="1"/>
  <c r="E46" i="36" s="1"/>
  <c r="I46" i="36" a="1"/>
  <c r="I46" i="36" s="1"/>
  <c r="F46" i="36" a="1"/>
  <c r="F46" i="36" s="1"/>
  <c r="G46" i="36" a="1"/>
  <c r="G46" i="36" s="1"/>
  <c r="H46" i="36" a="1"/>
  <c r="H46" i="36" s="1"/>
  <c r="C47" i="36" a="1"/>
  <c r="C47" i="36" s="1"/>
  <c r="D47" i="36" a="1"/>
  <c r="D47" i="36" s="1"/>
  <c r="E47" i="36" a="1"/>
  <c r="E47" i="36" s="1"/>
  <c r="I47" i="36" a="1"/>
  <c r="I47" i="36" s="1"/>
  <c r="F47" i="36" a="1"/>
  <c r="F47" i="36" s="1"/>
  <c r="G47" i="36" a="1"/>
  <c r="G47" i="36" s="1"/>
  <c r="H47" i="36" a="1"/>
  <c r="H47" i="36" s="1"/>
  <c r="C48" i="36" a="1"/>
  <c r="C48" i="36" s="1"/>
  <c r="D48" i="36" a="1"/>
  <c r="D48" i="36" s="1"/>
  <c r="E48" i="36" a="1"/>
  <c r="E48" i="36" s="1"/>
  <c r="I48" i="36" a="1"/>
  <c r="I48" i="36" s="1"/>
  <c r="F48" i="36" a="1"/>
  <c r="F48" i="36" s="1"/>
  <c r="G48" i="36" a="1"/>
  <c r="G48" i="36" s="1"/>
  <c r="H48" i="36" a="1"/>
  <c r="H48" i="36" s="1"/>
  <c r="C49" i="36" a="1"/>
  <c r="C49" i="36" s="1"/>
  <c r="D49" i="36" a="1"/>
  <c r="D49" i="36" s="1"/>
  <c r="E49" i="36" a="1"/>
  <c r="E49" i="36" s="1"/>
  <c r="I49" i="36" a="1"/>
  <c r="I49" i="36" s="1"/>
  <c r="F49" i="36" a="1"/>
  <c r="F49" i="36" s="1"/>
  <c r="G49" i="36" a="1"/>
  <c r="G49" i="36" s="1"/>
  <c r="H49" i="36" a="1"/>
  <c r="H49" i="36" s="1"/>
  <c r="C50" i="36" a="1"/>
  <c r="C50" i="36" s="1"/>
  <c r="D50" i="36" a="1"/>
  <c r="D50" i="36" s="1"/>
  <c r="E50" i="36" a="1"/>
  <c r="E50" i="36" s="1"/>
  <c r="I50" i="36" a="1"/>
  <c r="I50" i="36" s="1"/>
  <c r="F50" i="36" a="1"/>
  <c r="F50" i="36" s="1"/>
  <c r="G50" i="36" a="1"/>
  <c r="G50" i="36" s="1"/>
  <c r="H50" i="36" a="1"/>
  <c r="H50" i="36" s="1"/>
  <c r="F7" i="36" a="1"/>
  <c r="F7" i="36" s="1"/>
  <c r="G7" i="36" a="1"/>
  <c r="G7" i="36" s="1"/>
  <c r="H7" i="36" a="1"/>
  <c r="H7" i="36" s="1"/>
  <c r="I7" i="36" a="1"/>
  <c r="I7" i="36" s="1"/>
  <c r="E7" i="36" a="1"/>
  <c r="E7" i="36" s="1"/>
  <c r="D7" i="36" a="1"/>
  <c r="D7" i="36" s="1"/>
  <c r="C7" i="36" a="1"/>
  <c r="C7" i="36" s="1"/>
  <c r="G50" i="35" a="1"/>
  <c r="G50" i="35" s="1"/>
  <c r="F50" i="35" a="1"/>
  <c r="F50" i="35" s="1"/>
  <c r="I50" i="35" a="1"/>
  <c r="I50" i="35" s="1"/>
  <c r="E50" i="35" a="1"/>
  <c r="E50" i="35" s="1"/>
  <c r="D50" i="35" a="1"/>
  <c r="D50" i="35" s="1"/>
  <c r="H50" i="35" a="1"/>
  <c r="H50" i="35" s="1"/>
  <c r="C50" i="35" a="1"/>
  <c r="C50" i="35" s="1"/>
  <c r="G49" i="35" a="1"/>
  <c r="G49" i="35" s="1"/>
  <c r="F49" i="35" a="1"/>
  <c r="F49" i="35" s="1"/>
  <c r="I49" i="35" a="1"/>
  <c r="I49" i="35" s="1"/>
  <c r="E49" i="35" a="1"/>
  <c r="E49" i="35" s="1"/>
  <c r="D49" i="35" a="1"/>
  <c r="D49" i="35" s="1"/>
  <c r="H49" i="35" a="1"/>
  <c r="H49" i="35" s="1"/>
  <c r="C49" i="35" a="1"/>
  <c r="C49" i="35" s="1"/>
  <c r="G48" i="35" a="1"/>
  <c r="G48" i="35" s="1"/>
  <c r="F48" i="35" a="1"/>
  <c r="F48" i="35" s="1"/>
  <c r="I48" i="35" a="1"/>
  <c r="I48" i="35" s="1"/>
  <c r="E48" i="35" a="1"/>
  <c r="E48" i="35" s="1"/>
  <c r="D48" i="35" a="1"/>
  <c r="D48" i="35" s="1"/>
  <c r="H48" i="35" a="1"/>
  <c r="H48" i="35" s="1"/>
  <c r="C48" i="35" a="1"/>
  <c r="C48" i="35" s="1"/>
  <c r="G47" i="35" a="1"/>
  <c r="G47" i="35" s="1"/>
  <c r="F47" i="35" a="1"/>
  <c r="F47" i="35" s="1"/>
  <c r="I47" i="35" a="1"/>
  <c r="I47" i="35" s="1"/>
  <c r="E47" i="35" a="1"/>
  <c r="E47" i="35" s="1"/>
  <c r="D47" i="35" a="1"/>
  <c r="D47" i="35" s="1"/>
  <c r="H47" i="35" a="1"/>
  <c r="H47" i="35" s="1"/>
  <c r="C47" i="35" a="1"/>
  <c r="C47" i="35" s="1"/>
  <c r="G46" i="35" a="1"/>
  <c r="G46" i="35" s="1"/>
  <c r="F46" i="35" a="1"/>
  <c r="F46" i="35" s="1"/>
  <c r="I46" i="35" a="1"/>
  <c r="I46" i="35" s="1"/>
  <c r="E46" i="35" a="1"/>
  <c r="E46" i="35" s="1"/>
  <c r="D46" i="35" a="1"/>
  <c r="D46" i="35" s="1"/>
  <c r="H46" i="35" a="1"/>
  <c r="H46" i="35" s="1"/>
  <c r="C46" i="35" a="1"/>
  <c r="C46" i="35" s="1"/>
  <c r="G45" i="35" a="1"/>
  <c r="G45" i="35" s="1"/>
  <c r="F45" i="35" a="1"/>
  <c r="F45" i="35" s="1"/>
  <c r="I45" i="35" a="1"/>
  <c r="I45" i="35" s="1"/>
  <c r="E45" i="35" a="1"/>
  <c r="E45" i="35" s="1"/>
  <c r="D45" i="35" a="1"/>
  <c r="D45" i="35" s="1"/>
  <c r="H45" i="35" a="1"/>
  <c r="H45" i="35" s="1"/>
  <c r="C45" i="35" a="1"/>
  <c r="C45" i="35" s="1"/>
  <c r="G44" i="35" a="1"/>
  <c r="G44" i="35" s="1"/>
  <c r="F44" i="35" a="1"/>
  <c r="F44" i="35" s="1"/>
  <c r="I44" i="35" a="1"/>
  <c r="I44" i="35" s="1"/>
  <c r="E44" i="35" a="1"/>
  <c r="E44" i="35" s="1"/>
  <c r="D44" i="35" a="1"/>
  <c r="D44" i="35" s="1"/>
  <c r="H44" i="35" a="1"/>
  <c r="H44" i="35" s="1"/>
  <c r="C44" i="35" a="1"/>
  <c r="C44" i="35" s="1"/>
  <c r="G43" i="35" a="1"/>
  <c r="G43" i="35" s="1"/>
  <c r="F43" i="35" a="1"/>
  <c r="F43" i="35" s="1"/>
  <c r="I43" i="35" a="1"/>
  <c r="I43" i="35" s="1"/>
  <c r="E43" i="35" a="1"/>
  <c r="E43" i="35" s="1"/>
  <c r="D43" i="35" a="1"/>
  <c r="D43" i="35" s="1"/>
  <c r="H43" i="35" a="1"/>
  <c r="H43" i="35" s="1"/>
  <c r="C43" i="35" a="1"/>
  <c r="C43" i="35" s="1"/>
  <c r="G42" i="35" a="1"/>
  <c r="G42" i="35" s="1"/>
  <c r="F42" i="35" a="1"/>
  <c r="F42" i="35" s="1"/>
  <c r="I42" i="35" a="1"/>
  <c r="I42" i="35" s="1"/>
  <c r="E42" i="35" a="1"/>
  <c r="E42" i="35" s="1"/>
  <c r="D42" i="35" a="1"/>
  <c r="D42" i="35" s="1"/>
  <c r="H42" i="35" a="1"/>
  <c r="H42" i="35" s="1"/>
  <c r="C42" i="35" a="1"/>
  <c r="C42" i="35" s="1"/>
  <c r="G41" i="35" a="1"/>
  <c r="G41" i="35" s="1"/>
  <c r="F41" i="35" a="1"/>
  <c r="F41" i="35" s="1"/>
  <c r="I41" i="35" a="1"/>
  <c r="I41" i="35" s="1"/>
  <c r="E41" i="35" a="1"/>
  <c r="E41" i="35" s="1"/>
  <c r="D41" i="35" a="1"/>
  <c r="D41" i="35" s="1"/>
  <c r="H41" i="35" a="1"/>
  <c r="H41" i="35" s="1"/>
  <c r="C41" i="35" a="1"/>
  <c r="C41" i="35" s="1"/>
  <c r="G40" i="35" a="1"/>
  <c r="G40" i="35" s="1"/>
  <c r="F40" i="35" a="1"/>
  <c r="F40" i="35" s="1"/>
  <c r="I40" i="35" a="1"/>
  <c r="I40" i="35" s="1"/>
  <c r="E40" i="35" a="1"/>
  <c r="E40" i="35" s="1"/>
  <c r="D40" i="35" a="1"/>
  <c r="D40" i="35" s="1"/>
  <c r="H40" i="35" a="1"/>
  <c r="H40" i="35" s="1"/>
  <c r="C40" i="35" a="1"/>
  <c r="C40" i="35" s="1"/>
  <c r="G39" i="35" a="1"/>
  <c r="G39" i="35" s="1"/>
  <c r="F39" i="35" a="1"/>
  <c r="F39" i="35" s="1"/>
  <c r="I39" i="35" a="1"/>
  <c r="I39" i="35" s="1"/>
  <c r="E39" i="35" a="1"/>
  <c r="E39" i="35" s="1"/>
  <c r="D39" i="35" a="1"/>
  <c r="D39" i="35" s="1"/>
  <c r="H39" i="35" a="1"/>
  <c r="H39" i="35" s="1"/>
  <c r="C39" i="35" a="1"/>
  <c r="C39" i="35" s="1"/>
  <c r="G38" i="35" a="1"/>
  <c r="G38" i="35" s="1"/>
  <c r="F38" i="35" a="1"/>
  <c r="F38" i="35" s="1"/>
  <c r="I38" i="35" a="1"/>
  <c r="I38" i="35" s="1"/>
  <c r="E38" i="35" a="1"/>
  <c r="E38" i="35" s="1"/>
  <c r="D38" i="35" a="1"/>
  <c r="D38" i="35" s="1"/>
  <c r="H38" i="35" a="1"/>
  <c r="H38" i="35" s="1"/>
  <c r="C38" i="35" a="1"/>
  <c r="C38" i="35" s="1"/>
  <c r="G37" i="35" a="1"/>
  <c r="G37" i="35" s="1"/>
  <c r="F37" i="35" a="1"/>
  <c r="F37" i="35" s="1"/>
  <c r="I37" i="35" a="1"/>
  <c r="I37" i="35" s="1"/>
  <c r="E37" i="35" a="1"/>
  <c r="E37" i="35" s="1"/>
  <c r="D37" i="35" a="1"/>
  <c r="D37" i="35" s="1"/>
  <c r="H37" i="35" a="1"/>
  <c r="H37" i="35" s="1"/>
  <c r="C37" i="35" a="1"/>
  <c r="C37" i="35" s="1"/>
  <c r="G36" i="35" a="1"/>
  <c r="G36" i="35" s="1"/>
  <c r="F36" i="35" a="1"/>
  <c r="F36" i="35" s="1"/>
  <c r="I36" i="35" a="1"/>
  <c r="I36" i="35" s="1"/>
  <c r="E36" i="35" a="1"/>
  <c r="E36" i="35" s="1"/>
  <c r="D36" i="35" a="1"/>
  <c r="D36" i="35" s="1"/>
  <c r="H36" i="35" a="1"/>
  <c r="H36" i="35" s="1"/>
  <c r="C36" i="35" a="1"/>
  <c r="C36" i="35" s="1"/>
  <c r="G35" i="35" a="1"/>
  <c r="G35" i="35" s="1"/>
  <c r="F35" i="35" a="1"/>
  <c r="F35" i="35" s="1"/>
  <c r="I35" i="35" a="1"/>
  <c r="I35" i="35" s="1"/>
  <c r="E35" i="35" a="1"/>
  <c r="E35" i="35" s="1"/>
  <c r="D35" i="35" a="1"/>
  <c r="D35" i="35" s="1"/>
  <c r="H35" i="35" a="1"/>
  <c r="H35" i="35" s="1"/>
  <c r="C35" i="35" a="1"/>
  <c r="C35" i="35" s="1"/>
  <c r="G34" i="35" a="1"/>
  <c r="G34" i="35" s="1"/>
  <c r="F34" i="35" a="1"/>
  <c r="F34" i="35" s="1"/>
  <c r="I34" i="35" a="1"/>
  <c r="I34" i="35" s="1"/>
  <c r="E34" i="35" a="1"/>
  <c r="E34" i="35" s="1"/>
  <c r="D34" i="35" a="1"/>
  <c r="D34" i="35" s="1"/>
  <c r="H34" i="35" a="1"/>
  <c r="H34" i="35" s="1"/>
  <c r="C34" i="35" a="1"/>
  <c r="C34" i="35" s="1"/>
  <c r="G33" i="35" a="1"/>
  <c r="G33" i="35" s="1"/>
  <c r="F33" i="35" a="1"/>
  <c r="F33" i="35" s="1"/>
  <c r="I33" i="35" a="1"/>
  <c r="I33" i="35" s="1"/>
  <c r="E33" i="35" a="1"/>
  <c r="E33" i="35" s="1"/>
  <c r="D33" i="35" a="1"/>
  <c r="D33" i="35" s="1"/>
  <c r="H33" i="35" a="1"/>
  <c r="H33" i="35" s="1"/>
  <c r="C33" i="35" a="1"/>
  <c r="C33" i="35" s="1"/>
  <c r="G32" i="35" a="1"/>
  <c r="G32" i="35" s="1"/>
  <c r="F32" i="35" a="1"/>
  <c r="F32" i="35" s="1"/>
  <c r="I32" i="35" a="1"/>
  <c r="I32" i="35" s="1"/>
  <c r="E32" i="35" a="1"/>
  <c r="E32" i="35" s="1"/>
  <c r="D32" i="35" a="1"/>
  <c r="D32" i="35" s="1"/>
  <c r="H32" i="35" a="1"/>
  <c r="H32" i="35" s="1"/>
  <c r="C32" i="35" a="1"/>
  <c r="C32" i="35" s="1"/>
  <c r="G31" i="35" a="1"/>
  <c r="G31" i="35" s="1"/>
  <c r="F31" i="35" a="1"/>
  <c r="F31" i="35" s="1"/>
  <c r="I31" i="35" a="1"/>
  <c r="I31" i="35" s="1"/>
  <c r="E31" i="35" a="1"/>
  <c r="E31" i="35" s="1"/>
  <c r="D31" i="35" a="1"/>
  <c r="D31" i="35" s="1"/>
  <c r="H31" i="35" a="1"/>
  <c r="H31" i="35" s="1"/>
  <c r="C31" i="35" a="1"/>
  <c r="C31" i="35" s="1"/>
  <c r="G30" i="35" a="1"/>
  <c r="G30" i="35" s="1"/>
  <c r="F30" i="35" a="1"/>
  <c r="F30" i="35" s="1"/>
  <c r="I30" i="35" a="1"/>
  <c r="I30" i="35" s="1"/>
  <c r="E30" i="35" a="1"/>
  <c r="E30" i="35" s="1"/>
  <c r="D30" i="35" a="1"/>
  <c r="D30" i="35" s="1"/>
  <c r="H30" i="35" a="1"/>
  <c r="H30" i="35" s="1"/>
  <c r="C30" i="35" a="1"/>
  <c r="C30" i="35" s="1"/>
  <c r="G29" i="35" a="1"/>
  <c r="G29" i="35" s="1"/>
  <c r="F29" i="35" a="1"/>
  <c r="F29" i="35" s="1"/>
  <c r="I29" i="35" a="1"/>
  <c r="I29" i="35" s="1"/>
  <c r="E29" i="35" a="1"/>
  <c r="E29" i="35" s="1"/>
  <c r="D29" i="35" a="1"/>
  <c r="D29" i="35" s="1"/>
  <c r="H29" i="35" a="1"/>
  <c r="H29" i="35" s="1"/>
  <c r="C29" i="35" a="1"/>
  <c r="C29" i="35" s="1"/>
  <c r="G28" i="35" a="1"/>
  <c r="G28" i="35" s="1"/>
  <c r="F28" i="35" a="1"/>
  <c r="F28" i="35" s="1"/>
  <c r="I28" i="35" a="1"/>
  <c r="I28" i="35" s="1"/>
  <c r="E28" i="35" a="1"/>
  <c r="E28" i="35" s="1"/>
  <c r="D28" i="35" a="1"/>
  <c r="D28" i="35" s="1"/>
  <c r="H28" i="35" a="1"/>
  <c r="H28" i="35" s="1"/>
  <c r="C28" i="35" a="1"/>
  <c r="C28" i="35" s="1"/>
  <c r="G27" i="35" a="1"/>
  <c r="G27" i="35" s="1"/>
  <c r="F27" i="35" a="1"/>
  <c r="F27" i="35" s="1"/>
  <c r="I27" i="35" a="1"/>
  <c r="I27" i="35" s="1"/>
  <c r="E27" i="35" a="1"/>
  <c r="E27" i="35" s="1"/>
  <c r="D27" i="35" a="1"/>
  <c r="D27" i="35" s="1"/>
  <c r="H27" i="35" a="1"/>
  <c r="H27" i="35" s="1"/>
  <c r="C27" i="35" a="1"/>
  <c r="C27" i="35" s="1"/>
  <c r="G26" i="35" a="1"/>
  <c r="G26" i="35" s="1"/>
  <c r="F26" i="35" a="1"/>
  <c r="F26" i="35" s="1"/>
  <c r="I26" i="35" a="1"/>
  <c r="I26" i="35" s="1"/>
  <c r="E26" i="35" a="1"/>
  <c r="E26" i="35" s="1"/>
  <c r="D26" i="35" a="1"/>
  <c r="D26" i="35" s="1"/>
  <c r="H26" i="35" a="1"/>
  <c r="H26" i="35" s="1"/>
  <c r="C26" i="35" a="1"/>
  <c r="C26" i="35" s="1"/>
  <c r="G25" i="35" a="1"/>
  <c r="G25" i="35" s="1"/>
  <c r="F25" i="35" a="1"/>
  <c r="F25" i="35" s="1"/>
  <c r="I25" i="35" a="1"/>
  <c r="I25" i="35" s="1"/>
  <c r="E25" i="35" a="1"/>
  <c r="E25" i="35" s="1"/>
  <c r="D25" i="35" a="1"/>
  <c r="D25" i="35" s="1"/>
  <c r="H25" i="35" a="1"/>
  <c r="H25" i="35" s="1"/>
  <c r="C25" i="35" a="1"/>
  <c r="C25" i="35" s="1"/>
  <c r="G24" i="35" a="1"/>
  <c r="G24" i="35" s="1"/>
  <c r="F24" i="35" a="1"/>
  <c r="F24" i="35" s="1"/>
  <c r="I24" i="35" a="1"/>
  <c r="I24" i="35" s="1"/>
  <c r="E24" i="35" a="1"/>
  <c r="E24" i="35" s="1"/>
  <c r="D24" i="35" a="1"/>
  <c r="D24" i="35" s="1"/>
  <c r="H24" i="35" a="1"/>
  <c r="H24" i="35" s="1"/>
  <c r="C24" i="35" a="1"/>
  <c r="C24" i="35" s="1"/>
  <c r="G23" i="35" a="1"/>
  <c r="G23" i="35" s="1"/>
  <c r="F23" i="35" a="1"/>
  <c r="F23" i="35" s="1"/>
  <c r="I23" i="35" a="1"/>
  <c r="I23" i="35" s="1"/>
  <c r="E23" i="35" a="1"/>
  <c r="E23" i="35" s="1"/>
  <c r="D23" i="35" a="1"/>
  <c r="D23" i="35" s="1"/>
  <c r="H23" i="35" a="1"/>
  <c r="H23" i="35" s="1"/>
  <c r="C23" i="35" a="1"/>
  <c r="C23" i="35" s="1"/>
  <c r="G22" i="35" a="1"/>
  <c r="G22" i="35" s="1"/>
  <c r="F22" i="35" a="1"/>
  <c r="F22" i="35" s="1"/>
  <c r="I22" i="35" a="1"/>
  <c r="I22" i="35" s="1"/>
  <c r="E22" i="35" a="1"/>
  <c r="E22" i="35" s="1"/>
  <c r="D22" i="35" a="1"/>
  <c r="D22" i="35" s="1"/>
  <c r="H22" i="35" a="1"/>
  <c r="H22" i="35" s="1"/>
  <c r="C22" i="35" a="1"/>
  <c r="C22" i="35" s="1"/>
  <c r="G21" i="35" a="1"/>
  <c r="G21" i="35" s="1"/>
  <c r="F21" i="35" a="1"/>
  <c r="F21" i="35" s="1"/>
  <c r="I21" i="35" a="1"/>
  <c r="I21" i="35" s="1"/>
  <c r="E21" i="35" a="1"/>
  <c r="E21" i="35" s="1"/>
  <c r="D21" i="35" a="1"/>
  <c r="D21" i="35" s="1"/>
  <c r="H21" i="35" a="1"/>
  <c r="H21" i="35" s="1"/>
  <c r="C21" i="35" a="1"/>
  <c r="C21" i="35" s="1"/>
  <c r="G20" i="35" a="1"/>
  <c r="G20" i="35" s="1"/>
  <c r="F20" i="35" a="1"/>
  <c r="F20" i="35" s="1"/>
  <c r="I20" i="35" a="1"/>
  <c r="I20" i="35" s="1"/>
  <c r="E20" i="35" a="1"/>
  <c r="E20" i="35" s="1"/>
  <c r="D20" i="35" a="1"/>
  <c r="D20" i="35" s="1"/>
  <c r="H20" i="35" a="1"/>
  <c r="H20" i="35" s="1"/>
  <c r="C20" i="35" a="1"/>
  <c r="C20" i="35" s="1"/>
  <c r="G19" i="35" a="1"/>
  <c r="G19" i="35" s="1"/>
  <c r="F19" i="35" a="1"/>
  <c r="F19" i="35" s="1"/>
  <c r="I19" i="35" a="1"/>
  <c r="I19" i="35" s="1"/>
  <c r="E19" i="35" a="1"/>
  <c r="E19" i="35" s="1"/>
  <c r="D19" i="35" a="1"/>
  <c r="D19" i="35" s="1"/>
  <c r="H19" i="35" a="1"/>
  <c r="H19" i="35" s="1"/>
  <c r="C19" i="35" a="1"/>
  <c r="C19" i="35" s="1"/>
  <c r="G18" i="35" a="1"/>
  <c r="G18" i="35" s="1"/>
  <c r="F18" i="35" a="1"/>
  <c r="F18" i="35" s="1"/>
  <c r="I18" i="35" a="1"/>
  <c r="I18" i="35" s="1"/>
  <c r="E18" i="35" a="1"/>
  <c r="E18" i="35" s="1"/>
  <c r="D18" i="35" a="1"/>
  <c r="D18" i="35" s="1"/>
  <c r="H18" i="35" a="1"/>
  <c r="H18" i="35" s="1"/>
  <c r="C18" i="35" a="1"/>
  <c r="C18" i="35" s="1"/>
  <c r="G17" i="35" a="1"/>
  <c r="G17" i="35" s="1"/>
  <c r="F17" i="35" a="1"/>
  <c r="F17" i="35" s="1"/>
  <c r="I17" i="35" a="1"/>
  <c r="I17" i="35" s="1"/>
  <c r="E17" i="35" a="1"/>
  <c r="E17" i="35" s="1"/>
  <c r="D17" i="35" a="1"/>
  <c r="D17" i="35" s="1"/>
  <c r="H17" i="35" a="1"/>
  <c r="H17" i="35" s="1"/>
  <c r="C17" i="35" a="1"/>
  <c r="C17" i="35" s="1"/>
  <c r="G16" i="35" a="1"/>
  <c r="G16" i="35" s="1"/>
  <c r="F16" i="35" a="1"/>
  <c r="F16" i="35" s="1"/>
  <c r="I16" i="35" a="1"/>
  <c r="I16" i="35" s="1"/>
  <c r="E16" i="35" a="1"/>
  <c r="E16" i="35" s="1"/>
  <c r="D16" i="35" a="1"/>
  <c r="D16" i="35" s="1"/>
  <c r="H16" i="35" a="1"/>
  <c r="H16" i="35" s="1"/>
  <c r="C16" i="35" a="1"/>
  <c r="C16" i="35" s="1"/>
  <c r="G15" i="35" a="1"/>
  <c r="G15" i="35" s="1"/>
  <c r="F15" i="35" a="1"/>
  <c r="F15" i="35" s="1"/>
  <c r="I15" i="35" a="1"/>
  <c r="I15" i="35" s="1"/>
  <c r="E15" i="35" a="1"/>
  <c r="E15" i="35" s="1"/>
  <c r="D15" i="35" a="1"/>
  <c r="D15" i="35" s="1"/>
  <c r="H15" i="35" a="1"/>
  <c r="H15" i="35" s="1"/>
  <c r="C15" i="35" a="1"/>
  <c r="C15" i="35" s="1"/>
  <c r="G14" i="35" a="1"/>
  <c r="G14" i="35" s="1"/>
  <c r="F14" i="35" a="1"/>
  <c r="F14" i="35" s="1"/>
  <c r="I14" i="35" a="1"/>
  <c r="I14" i="35" s="1"/>
  <c r="E14" i="35" a="1"/>
  <c r="E14" i="35" s="1"/>
  <c r="D14" i="35" a="1"/>
  <c r="D14" i="35" s="1"/>
  <c r="H14" i="35" a="1"/>
  <c r="H14" i="35" s="1"/>
  <c r="C14" i="35" a="1"/>
  <c r="C14" i="35" s="1"/>
  <c r="G13" i="35" a="1"/>
  <c r="G13" i="35" s="1"/>
  <c r="F13" i="35" a="1"/>
  <c r="F13" i="35" s="1"/>
  <c r="I13" i="35" a="1"/>
  <c r="I13" i="35" s="1"/>
  <c r="E13" i="35" a="1"/>
  <c r="E13" i="35" s="1"/>
  <c r="D13" i="35" a="1"/>
  <c r="D13" i="35" s="1"/>
  <c r="H13" i="35" a="1"/>
  <c r="H13" i="35" s="1"/>
  <c r="C13" i="35" a="1"/>
  <c r="C13" i="35" s="1"/>
  <c r="G12" i="35" a="1"/>
  <c r="G12" i="35" s="1"/>
  <c r="F12" i="35" a="1"/>
  <c r="F12" i="35" s="1"/>
  <c r="I12" i="35" a="1"/>
  <c r="I12" i="35" s="1"/>
  <c r="E12" i="35" a="1"/>
  <c r="E12" i="35" s="1"/>
  <c r="D12" i="35" a="1"/>
  <c r="D12" i="35" s="1"/>
  <c r="H12" i="35" a="1"/>
  <c r="H12" i="35" s="1"/>
  <c r="C12" i="35" a="1"/>
  <c r="C12" i="35" s="1"/>
  <c r="G11" i="35" a="1"/>
  <c r="G11" i="35" s="1"/>
  <c r="F11" i="35" a="1"/>
  <c r="F11" i="35" s="1"/>
  <c r="I11" i="35" a="1"/>
  <c r="I11" i="35" s="1"/>
  <c r="E11" i="35" a="1"/>
  <c r="E11" i="35" s="1"/>
  <c r="D11" i="35" a="1"/>
  <c r="D11" i="35" s="1"/>
  <c r="H11" i="35" a="1"/>
  <c r="H11" i="35" s="1"/>
  <c r="C11" i="35" a="1"/>
  <c r="C11" i="35" s="1"/>
  <c r="G10" i="35" a="1"/>
  <c r="G10" i="35" s="1"/>
  <c r="F10" i="35" a="1"/>
  <c r="F10" i="35" s="1"/>
  <c r="I10" i="35" a="1"/>
  <c r="I10" i="35" s="1"/>
  <c r="E10" i="35" a="1"/>
  <c r="E10" i="35" s="1"/>
  <c r="D10" i="35" a="1"/>
  <c r="D10" i="35" s="1"/>
  <c r="H10" i="35" a="1"/>
  <c r="H10" i="35" s="1"/>
  <c r="C10" i="35" a="1"/>
  <c r="C10" i="35" s="1"/>
  <c r="G9" i="35" a="1"/>
  <c r="G9" i="35" s="1"/>
  <c r="F9" i="35" a="1"/>
  <c r="F9" i="35" s="1"/>
  <c r="I9" i="35" a="1"/>
  <c r="I9" i="35" s="1"/>
  <c r="E9" i="35" a="1"/>
  <c r="E9" i="35" s="1"/>
  <c r="D9" i="35" a="1"/>
  <c r="D9" i="35" s="1"/>
  <c r="H9" i="35" a="1"/>
  <c r="H9" i="35" s="1"/>
  <c r="C9" i="35" a="1"/>
  <c r="C9" i="35" s="1"/>
  <c r="G8" i="35" a="1"/>
  <c r="G8" i="35" s="1"/>
  <c r="F8" i="35" a="1"/>
  <c r="F8" i="35" s="1"/>
  <c r="I8" i="35" a="1"/>
  <c r="I8" i="35" s="1"/>
  <c r="E8" i="35" a="1"/>
  <c r="E8" i="35" s="1"/>
  <c r="D8" i="35" a="1"/>
  <c r="D8" i="35" s="1"/>
  <c r="H8" i="35" a="1"/>
  <c r="H8" i="35" s="1"/>
  <c r="C8" i="35" a="1"/>
  <c r="C8" i="35" s="1"/>
  <c r="G7" i="35" a="1"/>
  <c r="G7" i="35" s="1"/>
  <c r="F7" i="35" a="1"/>
  <c r="F7" i="35" s="1"/>
  <c r="I7" i="35" a="1"/>
  <c r="I7" i="35" s="1"/>
  <c r="E7" i="35" a="1"/>
  <c r="E7" i="35" s="1"/>
  <c r="D7" i="35" a="1"/>
  <c r="D7" i="35" s="1"/>
  <c r="H7" i="35" a="1"/>
  <c r="H7" i="35" s="1"/>
  <c r="C7" i="35" a="1"/>
  <c r="C7" i="35" s="1"/>
  <c r="G12" i="24" a="1"/>
  <c r="G12" i="24" s="1"/>
  <c r="G13" i="24" a="1"/>
  <c r="G13" i="24" s="1"/>
  <c r="G14" i="24" a="1"/>
  <c r="G14" i="24" s="1"/>
  <c r="G15" i="24" a="1"/>
  <c r="G15" i="24" s="1"/>
  <c r="G16" i="24" a="1"/>
  <c r="G16" i="24" s="1"/>
  <c r="G17" i="24" a="1"/>
  <c r="G17" i="24" s="1"/>
  <c r="G18" i="24" a="1"/>
  <c r="G18" i="24" s="1"/>
  <c r="G19" i="24" a="1"/>
  <c r="G19" i="24" s="1"/>
  <c r="G20" i="24" a="1"/>
  <c r="G20" i="24" s="1"/>
  <c r="G21" i="24" a="1"/>
  <c r="G21" i="24" s="1"/>
  <c r="G22" i="24" a="1"/>
  <c r="G22" i="24" s="1"/>
  <c r="G23" i="24" a="1"/>
  <c r="G23" i="24" s="1"/>
  <c r="G24" i="24" a="1"/>
  <c r="G24" i="24" s="1"/>
  <c r="G25" i="24" a="1"/>
  <c r="G25" i="24" s="1"/>
  <c r="G26" i="24" a="1"/>
  <c r="G26" i="24" s="1"/>
  <c r="G27" i="24" a="1"/>
  <c r="G27" i="24" s="1"/>
  <c r="G28" i="24" a="1"/>
  <c r="G28" i="24" s="1"/>
  <c r="G29" i="24" a="1"/>
  <c r="G29" i="24" s="1"/>
  <c r="G30" i="24" a="1"/>
  <c r="G30" i="24" s="1"/>
  <c r="G31" i="24" a="1"/>
  <c r="G31" i="24" s="1"/>
  <c r="G32" i="24" a="1"/>
  <c r="G32" i="24" s="1"/>
  <c r="G33" i="24" a="1"/>
  <c r="G33" i="24" s="1"/>
  <c r="G34" i="24" a="1"/>
  <c r="G34" i="24" s="1"/>
  <c r="G35" i="24" a="1"/>
  <c r="G35" i="24" s="1"/>
  <c r="G36" i="24" a="1"/>
  <c r="G36" i="24" s="1"/>
  <c r="G37" i="24" a="1"/>
  <c r="G37" i="24" s="1"/>
  <c r="G38" i="24" a="1"/>
  <c r="G38" i="24" s="1"/>
  <c r="G39" i="24" a="1"/>
  <c r="G39" i="24" s="1"/>
  <c r="G40" i="24" a="1"/>
  <c r="G40" i="24" s="1"/>
  <c r="G41" i="24" a="1"/>
  <c r="G41" i="24" s="1"/>
  <c r="G42" i="24" a="1"/>
  <c r="G42" i="24" s="1"/>
  <c r="G43" i="24" a="1"/>
  <c r="G43" i="24" s="1"/>
  <c r="G44" i="24" a="1"/>
  <c r="G44" i="24" s="1"/>
  <c r="G45" i="24" a="1"/>
  <c r="G45" i="24" s="1"/>
  <c r="G46" i="24" a="1"/>
  <c r="G46" i="24" s="1"/>
  <c r="G47" i="24" a="1"/>
  <c r="G47" i="24" s="1"/>
  <c r="G48" i="24" a="1"/>
  <c r="G48" i="24" s="1"/>
  <c r="G49" i="24" a="1"/>
  <c r="G49" i="24" s="1"/>
  <c r="G50" i="24" a="1"/>
  <c r="G50" i="24" s="1"/>
  <c r="F12" i="24" a="1"/>
  <c r="F12" i="24" s="1"/>
  <c r="F13" i="24" a="1"/>
  <c r="F13" i="24" s="1"/>
  <c r="F14" i="24" a="1"/>
  <c r="F14" i="24" s="1"/>
  <c r="F15" i="24" a="1"/>
  <c r="F15" i="24" s="1"/>
  <c r="F16" i="24" a="1"/>
  <c r="F16" i="24" s="1"/>
  <c r="F17" i="24" a="1"/>
  <c r="F17" i="24" s="1"/>
  <c r="F18" i="24" a="1"/>
  <c r="F18" i="24" s="1"/>
  <c r="F19" i="24" a="1"/>
  <c r="F19" i="24" s="1"/>
  <c r="F20" i="24" a="1"/>
  <c r="F20" i="24" s="1"/>
  <c r="F21" i="24" a="1"/>
  <c r="F21" i="24" s="1"/>
  <c r="F22" i="24" a="1"/>
  <c r="F22" i="24" s="1"/>
  <c r="F23" i="24" a="1"/>
  <c r="F23" i="24" s="1"/>
  <c r="F24" i="24" a="1"/>
  <c r="F24" i="24" s="1"/>
  <c r="F25" i="24" a="1"/>
  <c r="F25" i="24" s="1"/>
  <c r="F26" i="24" a="1"/>
  <c r="F26" i="24" s="1"/>
  <c r="F27" i="24" a="1"/>
  <c r="F27" i="24" s="1"/>
  <c r="F28" i="24" a="1"/>
  <c r="F28" i="24" s="1"/>
  <c r="F29" i="24" a="1"/>
  <c r="F29" i="24" s="1"/>
  <c r="F30" i="24" a="1"/>
  <c r="F30" i="24" s="1"/>
  <c r="F31" i="24" a="1"/>
  <c r="F31" i="24" s="1"/>
  <c r="F32" i="24" a="1"/>
  <c r="F32" i="24" s="1"/>
  <c r="F33" i="24" a="1"/>
  <c r="F33" i="24" s="1"/>
  <c r="F34" i="24" a="1"/>
  <c r="F34" i="24" s="1"/>
  <c r="F35" i="24" a="1"/>
  <c r="F35" i="24" s="1"/>
  <c r="F36" i="24" a="1"/>
  <c r="F36" i="24" s="1"/>
  <c r="F37" i="24" a="1"/>
  <c r="F37" i="24" s="1"/>
  <c r="F38" i="24" a="1"/>
  <c r="F38" i="24" s="1"/>
  <c r="F39" i="24" a="1"/>
  <c r="F39" i="24" s="1"/>
  <c r="F40" i="24" a="1"/>
  <c r="F40" i="24" s="1"/>
  <c r="F41" i="24" a="1"/>
  <c r="F41" i="24" s="1"/>
  <c r="F42" i="24" a="1"/>
  <c r="F42" i="24" s="1"/>
  <c r="F43" i="24" a="1"/>
  <c r="F43" i="24" s="1"/>
  <c r="F44" i="24" a="1"/>
  <c r="F44" i="24" s="1"/>
  <c r="F45" i="24" a="1"/>
  <c r="F45" i="24" s="1"/>
  <c r="F46" i="24" a="1"/>
  <c r="F46" i="24" s="1"/>
  <c r="F47" i="24" a="1"/>
  <c r="F47" i="24" s="1"/>
  <c r="F48" i="24" a="1"/>
  <c r="F48" i="24" s="1"/>
  <c r="F49" i="24" a="1"/>
  <c r="F49" i="24" s="1"/>
  <c r="F50" i="24" a="1"/>
  <c r="F50" i="24" s="1"/>
  <c r="I12" i="24" a="1"/>
  <c r="I12" i="24" s="1"/>
  <c r="I13" i="24" a="1"/>
  <c r="I13" i="24" s="1"/>
  <c r="I14" i="24" a="1"/>
  <c r="I14" i="24" s="1"/>
  <c r="I15" i="24" a="1"/>
  <c r="I15" i="24" s="1"/>
  <c r="I16" i="24" a="1"/>
  <c r="I16" i="24" s="1"/>
  <c r="I17" i="24" a="1"/>
  <c r="I17" i="24" s="1"/>
  <c r="I18" i="24" a="1"/>
  <c r="I18" i="24" s="1"/>
  <c r="I19" i="24" a="1"/>
  <c r="I19" i="24" s="1"/>
  <c r="I20" i="24" a="1"/>
  <c r="I20" i="24" s="1"/>
  <c r="I21" i="24" a="1"/>
  <c r="I21" i="24" s="1"/>
  <c r="I22" i="24" a="1"/>
  <c r="I22" i="24" s="1"/>
  <c r="I23" i="24" a="1"/>
  <c r="I23" i="24" s="1"/>
  <c r="I24" i="24" a="1"/>
  <c r="I24" i="24" s="1"/>
  <c r="I25" i="24" a="1"/>
  <c r="I25" i="24" s="1"/>
  <c r="I26" i="24" a="1"/>
  <c r="I26" i="24" s="1"/>
  <c r="I27" i="24" a="1"/>
  <c r="I27" i="24" s="1"/>
  <c r="I28" i="24" a="1"/>
  <c r="I28" i="24" s="1"/>
  <c r="I29" i="24" a="1"/>
  <c r="I29" i="24" s="1"/>
  <c r="I30" i="24" a="1"/>
  <c r="I30" i="24" s="1"/>
  <c r="I31" i="24" a="1"/>
  <c r="I31" i="24" s="1"/>
  <c r="I32" i="24" a="1"/>
  <c r="I32" i="24" s="1"/>
  <c r="I33" i="24" a="1"/>
  <c r="I33" i="24" s="1"/>
  <c r="I34" i="24" a="1"/>
  <c r="I34" i="24" s="1"/>
  <c r="I35" i="24" a="1"/>
  <c r="I35" i="24" s="1"/>
  <c r="I36" i="24" a="1"/>
  <c r="I36" i="24" s="1"/>
  <c r="I37" i="24" a="1"/>
  <c r="I37" i="24" s="1"/>
  <c r="I38" i="24" a="1"/>
  <c r="I38" i="24" s="1"/>
  <c r="I39" i="24" a="1"/>
  <c r="I39" i="24" s="1"/>
  <c r="I40" i="24" a="1"/>
  <c r="I40" i="24" s="1"/>
  <c r="I41" i="24" a="1"/>
  <c r="I41" i="24" s="1"/>
  <c r="I42" i="24" a="1"/>
  <c r="I42" i="24" s="1"/>
  <c r="I43" i="24" a="1"/>
  <c r="I43" i="24" s="1"/>
  <c r="I44" i="24" a="1"/>
  <c r="I44" i="24" s="1"/>
  <c r="I45" i="24" a="1"/>
  <c r="I45" i="24" s="1"/>
  <c r="I46" i="24" a="1"/>
  <c r="I46" i="24" s="1"/>
  <c r="I47" i="24" a="1"/>
  <c r="I47" i="24" s="1"/>
  <c r="I48" i="24" a="1"/>
  <c r="I48" i="24" s="1"/>
  <c r="I49" i="24" a="1"/>
  <c r="I49" i="24" s="1"/>
  <c r="I50" i="24" a="1"/>
  <c r="I50" i="24" s="1"/>
  <c r="E12" i="24" a="1"/>
  <c r="E12" i="24" s="1"/>
  <c r="E13" i="24" a="1"/>
  <c r="E13" i="24" s="1"/>
  <c r="E14" i="24" a="1"/>
  <c r="E14" i="24" s="1"/>
  <c r="E15" i="24" a="1"/>
  <c r="E15" i="24" s="1"/>
  <c r="E16" i="24" a="1"/>
  <c r="E16" i="24" s="1"/>
  <c r="E17" i="24" a="1"/>
  <c r="E17" i="24" s="1"/>
  <c r="E18" i="24" a="1"/>
  <c r="E18" i="24" s="1"/>
  <c r="E19" i="24" a="1"/>
  <c r="E19" i="24" s="1"/>
  <c r="E20" i="24" a="1"/>
  <c r="E20" i="24" s="1"/>
  <c r="E21" i="24" a="1"/>
  <c r="E21" i="24" s="1"/>
  <c r="E22" i="24" a="1"/>
  <c r="E22" i="24" s="1"/>
  <c r="E23" i="24" a="1"/>
  <c r="E23" i="24" s="1"/>
  <c r="E24" i="24" a="1"/>
  <c r="E24" i="24" s="1"/>
  <c r="E25" i="24" a="1"/>
  <c r="E25" i="24" s="1"/>
  <c r="E26" i="24" a="1"/>
  <c r="E26" i="24" s="1"/>
  <c r="E27" i="24" a="1"/>
  <c r="E27" i="24" s="1"/>
  <c r="E28" i="24" a="1"/>
  <c r="E28" i="24" s="1"/>
  <c r="E29" i="24" a="1"/>
  <c r="E29" i="24" s="1"/>
  <c r="E30" i="24" a="1"/>
  <c r="E30" i="24" s="1"/>
  <c r="E31" i="24" a="1"/>
  <c r="E31" i="24" s="1"/>
  <c r="E32" i="24" a="1"/>
  <c r="E32" i="24" s="1"/>
  <c r="E33" i="24" a="1"/>
  <c r="E33" i="24" s="1"/>
  <c r="E34" i="24" a="1"/>
  <c r="E34" i="24" s="1"/>
  <c r="E35" i="24" a="1"/>
  <c r="E35" i="24" s="1"/>
  <c r="E36" i="24" a="1"/>
  <c r="E36" i="24" s="1"/>
  <c r="E37" i="24" a="1"/>
  <c r="E37" i="24" s="1"/>
  <c r="E38" i="24" a="1"/>
  <c r="E38" i="24" s="1"/>
  <c r="E39" i="24" a="1"/>
  <c r="E39" i="24" s="1"/>
  <c r="E40" i="24" a="1"/>
  <c r="E40" i="24" s="1"/>
  <c r="E41" i="24" a="1"/>
  <c r="E41" i="24" s="1"/>
  <c r="E42" i="24" a="1"/>
  <c r="E42" i="24" s="1"/>
  <c r="E43" i="24" a="1"/>
  <c r="E43" i="24" s="1"/>
  <c r="E44" i="24" a="1"/>
  <c r="E44" i="24" s="1"/>
  <c r="E45" i="24" a="1"/>
  <c r="E45" i="24" s="1"/>
  <c r="E46" i="24" a="1"/>
  <c r="E46" i="24" s="1"/>
  <c r="E47" i="24" a="1"/>
  <c r="E47" i="24" s="1"/>
  <c r="E48" i="24" a="1"/>
  <c r="E48" i="24" s="1"/>
  <c r="E49" i="24" a="1"/>
  <c r="E49" i="24" s="1"/>
  <c r="E50" i="24" a="1"/>
  <c r="E50" i="24" s="1"/>
  <c r="D12" i="24" a="1"/>
  <c r="D12" i="24" s="1"/>
  <c r="D13" i="24" a="1"/>
  <c r="D13" i="24" s="1"/>
  <c r="D14" i="24" a="1"/>
  <c r="D14" i="24" s="1"/>
  <c r="D15" i="24" a="1"/>
  <c r="D15" i="24" s="1"/>
  <c r="D16" i="24" a="1"/>
  <c r="D16" i="24" s="1"/>
  <c r="D17" i="24" a="1"/>
  <c r="D17" i="24" s="1"/>
  <c r="D18" i="24" a="1"/>
  <c r="D18" i="24" s="1"/>
  <c r="D19" i="24" a="1"/>
  <c r="D19" i="24" s="1"/>
  <c r="D20" i="24" a="1"/>
  <c r="D20" i="24" s="1"/>
  <c r="D21" i="24" a="1"/>
  <c r="D21" i="24" s="1"/>
  <c r="D22" i="24" a="1"/>
  <c r="D22" i="24" s="1"/>
  <c r="D23" i="24" a="1"/>
  <c r="D23" i="24" s="1"/>
  <c r="D24" i="24" a="1"/>
  <c r="D24" i="24" s="1"/>
  <c r="D25" i="24" a="1"/>
  <c r="D25" i="24" s="1"/>
  <c r="D26" i="24" a="1"/>
  <c r="D26" i="24" s="1"/>
  <c r="D27" i="24" a="1"/>
  <c r="D27" i="24" s="1"/>
  <c r="D28" i="24" a="1"/>
  <c r="D28" i="24" s="1"/>
  <c r="D29" i="24" a="1"/>
  <c r="D29" i="24" s="1"/>
  <c r="D30" i="24" a="1"/>
  <c r="D30" i="24" s="1"/>
  <c r="D31" i="24" a="1"/>
  <c r="D31" i="24" s="1"/>
  <c r="D32" i="24" a="1"/>
  <c r="D32" i="24" s="1"/>
  <c r="D33" i="24" a="1"/>
  <c r="D33" i="24" s="1"/>
  <c r="D34" i="24" a="1"/>
  <c r="D34" i="24" s="1"/>
  <c r="D35" i="24" a="1"/>
  <c r="D35" i="24" s="1"/>
  <c r="D36" i="24" a="1"/>
  <c r="D36" i="24" s="1"/>
  <c r="D37" i="24" a="1"/>
  <c r="D37" i="24" s="1"/>
  <c r="D38" i="24" a="1"/>
  <c r="D38" i="24" s="1"/>
  <c r="D39" i="24" a="1"/>
  <c r="D39" i="24" s="1"/>
  <c r="D40" i="24" a="1"/>
  <c r="D40" i="24" s="1"/>
  <c r="D41" i="24" a="1"/>
  <c r="D41" i="24" s="1"/>
  <c r="D42" i="24" a="1"/>
  <c r="D42" i="24" s="1"/>
  <c r="D43" i="24" a="1"/>
  <c r="D43" i="24" s="1"/>
  <c r="D44" i="24" a="1"/>
  <c r="D44" i="24" s="1"/>
  <c r="D45" i="24" a="1"/>
  <c r="D45" i="24" s="1"/>
  <c r="D46" i="24" a="1"/>
  <c r="D46" i="24" s="1"/>
  <c r="D47" i="24" a="1"/>
  <c r="D47" i="24" s="1"/>
  <c r="D48" i="24" a="1"/>
  <c r="D48" i="24" s="1"/>
  <c r="D49" i="24" a="1"/>
  <c r="D49" i="24" s="1"/>
  <c r="D50" i="24" a="1"/>
  <c r="D50" i="24" s="1"/>
  <c r="H12" i="24" a="1"/>
  <c r="H12" i="24" s="1"/>
  <c r="H13" i="24" a="1"/>
  <c r="H13" i="24" s="1"/>
  <c r="H14" i="24" a="1"/>
  <c r="H14" i="24" s="1"/>
  <c r="H15" i="24" a="1"/>
  <c r="H15" i="24" s="1"/>
  <c r="H16" i="24" a="1"/>
  <c r="H16" i="24" s="1"/>
  <c r="H17" i="24" a="1"/>
  <c r="H17" i="24" s="1"/>
  <c r="H18" i="24" a="1"/>
  <c r="H18" i="24" s="1"/>
  <c r="H19" i="24" a="1"/>
  <c r="H19" i="24" s="1"/>
  <c r="H20" i="24" a="1"/>
  <c r="H20" i="24" s="1"/>
  <c r="H21" i="24" a="1"/>
  <c r="H21" i="24" s="1"/>
  <c r="H22" i="24" a="1"/>
  <c r="H22" i="24" s="1"/>
  <c r="H23" i="24" a="1"/>
  <c r="H23" i="24" s="1"/>
  <c r="H24" i="24" a="1"/>
  <c r="H24" i="24" s="1"/>
  <c r="H25" i="24" a="1"/>
  <c r="H25" i="24" s="1"/>
  <c r="H26" i="24" a="1"/>
  <c r="H26" i="24" s="1"/>
  <c r="H27" i="24" a="1"/>
  <c r="H27" i="24" s="1"/>
  <c r="H28" i="24" a="1"/>
  <c r="H28" i="24" s="1"/>
  <c r="H29" i="24" a="1"/>
  <c r="H29" i="24" s="1"/>
  <c r="H30" i="24" a="1"/>
  <c r="H30" i="24" s="1"/>
  <c r="H31" i="24" a="1"/>
  <c r="H31" i="24" s="1"/>
  <c r="H32" i="24" a="1"/>
  <c r="H32" i="24" s="1"/>
  <c r="H33" i="24" a="1"/>
  <c r="H33" i="24" s="1"/>
  <c r="H34" i="24" a="1"/>
  <c r="H34" i="24" s="1"/>
  <c r="H35" i="24" a="1"/>
  <c r="H35" i="24" s="1"/>
  <c r="H36" i="24" a="1"/>
  <c r="H36" i="24" s="1"/>
  <c r="H37" i="24" a="1"/>
  <c r="H37" i="24" s="1"/>
  <c r="H38" i="24" a="1"/>
  <c r="H38" i="24" s="1"/>
  <c r="H39" i="24" a="1"/>
  <c r="H39" i="24" s="1"/>
  <c r="H40" i="24" a="1"/>
  <c r="H40" i="24" s="1"/>
  <c r="H41" i="24" a="1"/>
  <c r="H41" i="24" s="1"/>
  <c r="H42" i="24" a="1"/>
  <c r="H42" i="24" s="1"/>
  <c r="H43" i="24" a="1"/>
  <c r="H43" i="24" s="1"/>
  <c r="H44" i="24" a="1"/>
  <c r="H44" i="24" s="1"/>
  <c r="H45" i="24" a="1"/>
  <c r="H45" i="24" s="1"/>
  <c r="H46" i="24" a="1"/>
  <c r="H46" i="24" s="1"/>
  <c r="H47" i="24" a="1"/>
  <c r="H47" i="24" s="1"/>
  <c r="H48" i="24" a="1"/>
  <c r="H48" i="24" s="1"/>
  <c r="H49" i="24" a="1"/>
  <c r="H49" i="24" s="1"/>
  <c r="H50" i="24" a="1"/>
  <c r="H50" i="24" s="1"/>
  <c r="C12" i="24" a="1"/>
  <c r="C12" i="24" s="1"/>
  <c r="C13" i="24" a="1"/>
  <c r="C13" i="24" s="1"/>
  <c r="C14" i="24" a="1"/>
  <c r="C14" i="24" s="1"/>
  <c r="C15" i="24" a="1"/>
  <c r="C15" i="24" s="1"/>
  <c r="C16" i="24" a="1"/>
  <c r="C16" i="24" s="1"/>
  <c r="C17" i="24" a="1"/>
  <c r="C17" i="24" s="1"/>
  <c r="C18" i="24" a="1"/>
  <c r="C18" i="24" s="1"/>
  <c r="C19" i="24" a="1"/>
  <c r="C19" i="24" s="1"/>
  <c r="C20" i="24" a="1"/>
  <c r="C20" i="24" s="1"/>
  <c r="C21" i="24" a="1"/>
  <c r="C21" i="24" s="1"/>
  <c r="C22" i="24" a="1"/>
  <c r="C22" i="24" s="1"/>
  <c r="C23" i="24" a="1"/>
  <c r="C23" i="24" s="1"/>
  <c r="C24" i="24" a="1"/>
  <c r="C24" i="24" s="1"/>
  <c r="C25" i="24" a="1"/>
  <c r="C25" i="24" s="1"/>
  <c r="C26" i="24" a="1"/>
  <c r="C26" i="24" s="1"/>
  <c r="C27" i="24" a="1"/>
  <c r="C27" i="24" s="1"/>
  <c r="C28" i="24" a="1"/>
  <c r="C28" i="24" s="1"/>
  <c r="C29" i="24" a="1"/>
  <c r="C29" i="24" s="1"/>
  <c r="C30" i="24" a="1"/>
  <c r="C30" i="24" s="1"/>
  <c r="C31" i="24" a="1"/>
  <c r="C31" i="24" s="1"/>
  <c r="C32" i="24" a="1"/>
  <c r="C32" i="24" s="1"/>
  <c r="C33" i="24" a="1"/>
  <c r="C33" i="24" s="1"/>
  <c r="C34" i="24" a="1"/>
  <c r="C34" i="24" s="1"/>
  <c r="C35" i="24" a="1"/>
  <c r="C35" i="24" s="1"/>
  <c r="C36" i="24" a="1"/>
  <c r="C36" i="24" s="1"/>
  <c r="C37" i="24" a="1"/>
  <c r="C37" i="24" s="1"/>
  <c r="C38" i="24" a="1"/>
  <c r="C38" i="24" s="1"/>
  <c r="C39" i="24" a="1"/>
  <c r="C39" i="24" s="1"/>
  <c r="C40" i="24" a="1"/>
  <c r="C40" i="24" s="1"/>
  <c r="C41" i="24" a="1"/>
  <c r="C41" i="24" s="1"/>
  <c r="C42" i="24" a="1"/>
  <c r="C42" i="24" s="1"/>
  <c r="C43" i="24" a="1"/>
  <c r="C43" i="24" s="1"/>
  <c r="C44" i="24" a="1"/>
  <c r="C44" i="24" s="1"/>
  <c r="C45" i="24" a="1"/>
  <c r="C45" i="24" s="1"/>
  <c r="C46" i="24" a="1"/>
  <c r="C46" i="24" s="1"/>
  <c r="C47" i="24" a="1"/>
  <c r="C47" i="24" s="1"/>
  <c r="C48" i="24" a="1"/>
  <c r="C48" i="24" s="1"/>
  <c r="C49" i="24" a="1"/>
  <c r="C49" i="24" s="1"/>
  <c r="C50" i="24" a="1"/>
  <c r="C50" i="24" s="1"/>
  <c r="L7" i="58" l="1"/>
  <c r="L11" i="58"/>
  <c r="L10" i="58"/>
  <c r="L9" i="58"/>
  <c r="M9" i="58" s="1"/>
  <c r="L8" i="58"/>
  <c r="M8" i="58" s="1"/>
  <c r="L7" i="56"/>
  <c r="M7" i="56" s="1"/>
  <c r="N7" i="56" s="1"/>
  <c r="L11" i="56"/>
  <c r="L9" i="56"/>
  <c r="M9" i="56" s="1"/>
  <c r="N9" i="56" s="1"/>
  <c r="L10" i="56"/>
  <c r="M10" i="56" s="1"/>
  <c r="N10" i="56" s="1"/>
  <c r="L8" i="56"/>
  <c r="M8" i="56" s="1"/>
  <c r="N8" i="56" s="1"/>
  <c r="M13" i="58"/>
  <c r="M7" i="58"/>
  <c r="M15" i="58"/>
  <c r="M31" i="58"/>
  <c r="M34" i="58"/>
  <c r="M20" i="58"/>
  <c r="M28" i="58"/>
  <c r="M36" i="58"/>
  <c r="M50" i="56"/>
  <c r="N50" i="56" s="1"/>
  <c r="M11" i="56"/>
  <c r="N11" i="56" s="1"/>
  <c r="K8" i="54"/>
  <c r="I13" i="44"/>
  <c r="I9" i="45"/>
  <c r="J14" i="50"/>
  <c r="I11" i="45"/>
  <c r="J9" i="49"/>
  <c r="J7" i="43"/>
  <c r="I7" i="44"/>
  <c r="J8" i="46"/>
  <c r="K11" i="47"/>
  <c r="I9" i="49"/>
  <c r="J10" i="50"/>
  <c r="J14" i="51"/>
  <c r="J10" i="51"/>
  <c r="K10" i="55"/>
  <c r="K14" i="54"/>
  <c r="J9" i="46"/>
  <c r="J13" i="49"/>
  <c r="I38" i="48"/>
  <c r="I30" i="48"/>
  <c r="J8" i="49"/>
  <c r="H5" i="48"/>
  <c r="K11" i="54"/>
  <c r="I11" i="44"/>
  <c r="J12" i="43"/>
  <c r="I12" i="44"/>
  <c r="J7" i="50"/>
  <c r="J13" i="43"/>
  <c r="J9" i="43"/>
  <c r="I10" i="44"/>
  <c r="I14" i="45"/>
  <c r="I36" i="48"/>
  <c r="I28" i="48"/>
  <c r="I20" i="48"/>
  <c r="J14" i="47"/>
  <c r="J10" i="47"/>
  <c r="I39" i="48"/>
  <c r="I31" i="48"/>
  <c r="I23" i="48"/>
  <c r="I15" i="48"/>
  <c r="I14" i="49"/>
  <c r="I42" i="48"/>
  <c r="I34" i="48"/>
  <c r="I26" i="48"/>
  <c r="I18" i="48"/>
  <c r="I37" i="48"/>
  <c r="I29" i="48"/>
  <c r="I21" i="48"/>
  <c r="I22" i="48"/>
  <c r="K12" i="47"/>
  <c r="K8" i="47"/>
  <c r="I40" i="48"/>
  <c r="I32" i="48"/>
  <c r="I24" i="48"/>
  <c r="I16" i="48"/>
  <c r="I13" i="46"/>
  <c r="J12" i="47"/>
  <c r="J8" i="47"/>
  <c r="I43" i="48"/>
  <c r="I35" i="48"/>
  <c r="I27" i="48"/>
  <c r="I19" i="48"/>
  <c r="I10" i="49"/>
  <c r="J13" i="47"/>
  <c r="J9" i="47"/>
  <c r="I41" i="48"/>
  <c r="I33" i="48"/>
  <c r="I25" i="48"/>
  <c r="I17" i="48"/>
  <c r="I8" i="49"/>
  <c r="J8" i="48"/>
  <c r="J13" i="48"/>
  <c r="K13" i="48"/>
  <c r="J9" i="48"/>
  <c r="J12" i="49"/>
  <c r="J8" i="43"/>
  <c r="I8" i="45"/>
  <c r="J10" i="49"/>
  <c r="K7" i="55"/>
  <c r="J7" i="51"/>
  <c r="K13" i="47"/>
  <c r="K9" i="47"/>
  <c r="J11" i="43"/>
  <c r="J14" i="43"/>
  <c r="J10" i="43"/>
  <c r="I8" i="44"/>
  <c r="I12" i="45"/>
  <c r="J12" i="50"/>
  <c r="J8" i="50"/>
  <c r="J12" i="51"/>
  <c r="J8" i="51"/>
  <c r="K14" i="55"/>
  <c r="K10" i="54"/>
  <c r="J9" i="50"/>
  <c r="J9" i="51"/>
  <c r="K8" i="55"/>
  <c r="I9" i="44"/>
  <c r="I13" i="45"/>
  <c r="K9" i="55"/>
  <c r="K7" i="54"/>
  <c r="K13" i="54"/>
  <c r="K12" i="54"/>
  <c r="I14" i="44"/>
  <c r="I7" i="45"/>
  <c r="K11" i="55"/>
  <c r="I10" i="45"/>
  <c r="J13" i="50"/>
  <c r="J13" i="51"/>
  <c r="J11" i="50"/>
  <c r="J11" i="51"/>
  <c r="K12" i="55"/>
  <c r="K13" i="55"/>
  <c r="K9" i="54"/>
  <c r="I16" i="43"/>
  <c r="J16" i="43"/>
  <c r="H44" i="44"/>
  <c r="I44" i="44"/>
  <c r="H49" i="44"/>
  <c r="I49" i="44"/>
  <c r="H41" i="44"/>
  <c r="I41" i="44"/>
  <c r="H33" i="44"/>
  <c r="I33" i="44"/>
  <c r="H25" i="44"/>
  <c r="I25" i="44"/>
  <c r="H17" i="44"/>
  <c r="I17" i="44"/>
  <c r="H45" i="45"/>
  <c r="I45" i="45"/>
  <c r="H37" i="45"/>
  <c r="I37" i="45"/>
  <c r="H29" i="45"/>
  <c r="I29" i="45"/>
  <c r="H21" i="45"/>
  <c r="I21" i="45"/>
  <c r="J47" i="46"/>
  <c r="I47" i="46"/>
  <c r="J39" i="46"/>
  <c r="I39" i="46"/>
  <c r="J31" i="46"/>
  <c r="I31" i="46"/>
  <c r="J23" i="46"/>
  <c r="I23" i="46"/>
  <c r="J15" i="46"/>
  <c r="I15" i="46"/>
  <c r="J13" i="46"/>
  <c r="I49" i="47"/>
  <c r="K49" i="47"/>
  <c r="J49" i="47"/>
  <c r="I45" i="47"/>
  <c r="K45" i="47"/>
  <c r="J45" i="47"/>
  <c r="I41" i="47"/>
  <c r="K41" i="47"/>
  <c r="J41" i="47"/>
  <c r="I37" i="47"/>
  <c r="K37" i="47"/>
  <c r="J37" i="47"/>
  <c r="I33" i="47"/>
  <c r="K33" i="47"/>
  <c r="J33" i="47"/>
  <c r="I29" i="47"/>
  <c r="K29" i="47"/>
  <c r="J29" i="47"/>
  <c r="I25" i="47"/>
  <c r="K25" i="47"/>
  <c r="J25" i="47"/>
  <c r="I21" i="47"/>
  <c r="K21" i="47"/>
  <c r="J21" i="47"/>
  <c r="I17" i="47"/>
  <c r="K17" i="47"/>
  <c r="J17" i="47"/>
  <c r="K14" i="47"/>
  <c r="K10" i="47"/>
  <c r="K47" i="48"/>
  <c r="J47" i="48"/>
  <c r="K39" i="48"/>
  <c r="J39" i="48"/>
  <c r="K31" i="48"/>
  <c r="J31" i="48"/>
  <c r="K23" i="48"/>
  <c r="J23" i="48"/>
  <c r="K15" i="48"/>
  <c r="J15" i="48"/>
  <c r="J10" i="48"/>
  <c r="H48" i="49"/>
  <c r="J48" i="49"/>
  <c r="I48" i="49"/>
  <c r="H40" i="49"/>
  <c r="J40" i="49"/>
  <c r="I40" i="49"/>
  <c r="H32" i="49"/>
  <c r="J32" i="49"/>
  <c r="I32" i="49"/>
  <c r="H24" i="49"/>
  <c r="J24" i="49"/>
  <c r="I24" i="49"/>
  <c r="H16" i="49"/>
  <c r="J16" i="49"/>
  <c r="I16" i="49"/>
  <c r="J14" i="49"/>
  <c r="I11" i="49"/>
  <c r="I48" i="50"/>
  <c r="J48" i="50"/>
  <c r="I44" i="50"/>
  <c r="J44" i="50"/>
  <c r="I40" i="50"/>
  <c r="J40" i="50"/>
  <c r="I36" i="50"/>
  <c r="J36" i="50"/>
  <c r="I32" i="50"/>
  <c r="J32" i="50"/>
  <c r="I28" i="50"/>
  <c r="J28" i="50"/>
  <c r="I24" i="50"/>
  <c r="J24" i="50"/>
  <c r="I20" i="50"/>
  <c r="J20" i="50"/>
  <c r="I16" i="50"/>
  <c r="J16" i="50"/>
  <c r="I48" i="51"/>
  <c r="J48" i="51"/>
  <c r="I44" i="51"/>
  <c r="J44" i="51"/>
  <c r="I40" i="51"/>
  <c r="J40" i="51"/>
  <c r="I36" i="51"/>
  <c r="J36" i="51"/>
  <c r="I32" i="51"/>
  <c r="J32" i="51"/>
  <c r="I28" i="51"/>
  <c r="J28" i="51"/>
  <c r="I24" i="51"/>
  <c r="J24" i="51"/>
  <c r="I20" i="51"/>
  <c r="J20" i="51"/>
  <c r="I16" i="51"/>
  <c r="J16" i="51"/>
  <c r="J46" i="55"/>
  <c r="K46" i="55"/>
  <c r="J38" i="55"/>
  <c r="K38" i="55"/>
  <c r="J30" i="55"/>
  <c r="K30" i="55"/>
  <c r="J22" i="55"/>
  <c r="K22" i="55"/>
  <c r="J50" i="54"/>
  <c r="K50" i="54"/>
  <c r="J42" i="54"/>
  <c r="K42" i="54"/>
  <c r="J34" i="54"/>
  <c r="K34" i="54"/>
  <c r="J26" i="54"/>
  <c r="K26" i="54"/>
  <c r="J18" i="54"/>
  <c r="K18" i="54"/>
  <c r="K14" i="48"/>
  <c r="I48" i="43"/>
  <c r="J48" i="43"/>
  <c r="H28" i="44"/>
  <c r="I28" i="44"/>
  <c r="H32" i="45"/>
  <c r="I32" i="45"/>
  <c r="I42" i="46"/>
  <c r="J42" i="46"/>
  <c r="I18" i="46"/>
  <c r="J18" i="46"/>
  <c r="J26" i="48"/>
  <c r="K26" i="48"/>
  <c r="J39" i="55"/>
  <c r="K39" i="55"/>
  <c r="J23" i="55"/>
  <c r="K23" i="55"/>
  <c r="J15" i="55"/>
  <c r="K15" i="55"/>
  <c r="J35" i="54"/>
  <c r="K35" i="54"/>
  <c r="J27" i="54"/>
  <c r="K27" i="54"/>
  <c r="J19" i="54"/>
  <c r="K19" i="54"/>
  <c r="H20" i="44"/>
  <c r="I20" i="44"/>
  <c r="J42" i="48"/>
  <c r="K42" i="48"/>
  <c r="H47" i="44"/>
  <c r="I47" i="44"/>
  <c r="H39" i="44"/>
  <c r="I39" i="44"/>
  <c r="H31" i="44"/>
  <c r="I31" i="44"/>
  <c r="H23" i="44"/>
  <c r="I23" i="44"/>
  <c r="H15" i="44"/>
  <c r="I15" i="44"/>
  <c r="H43" i="45"/>
  <c r="I43" i="45"/>
  <c r="H35" i="45"/>
  <c r="I35" i="45"/>
  <c r="H27" i="45"/>
  <c r="I27" i="45"/>
  <c r="H19" i="45"/>
  <c r="I19" i="45"/>
  <c r="I45" i="46"/>
  <c r="J45" i="46"/>
  <c r="I37" i="46"/>
  <c r="J37" i="46"/>
  <c r="I29" i="46"/>
  <c r="J29" i="46"/>
  <c r="I21" i="46"/>
  <c r="J21" i="46"/>
  <c r="J11" i="46"/>
  <c r="I50" i="47"/>
  <c r="J50" i="47"/>
  <c r="K50" i="47"/>
  <c r="I46" i="47"/>
  <c r="J46" i="47"/>
  <c r="K46" i="47"/>
  <c r="I42" i="47"/>
  <c r="J42" i="47"/>
  <c r="K42" i="47"/>
  <c r="I38" i="47"/>
  <c r="J38" i="47"/>
  <c r="K38" i="47"/>
  <c r="I34" i="47"/>
  <c r="J34" i="47"/>
  <c r="K34" i="47"/>
  <c r="I30" i="47"/>
  <c r="J30" i="47"/>
  <c r="K30" i="47"/>
  <c r="I26" i="47"/>
  <c r="J26" i="47"/>
  <c r="K26" i="47"/>
  <c r="I22" i="47"/>
  <c r="J22" i="47"/>
  <c r="K22" i="47"/>
  <c r="I18" i="47"/>
  <c r="J18" i="47"/>
  <c r="K18" i="47"/>
  <c r="K45" i="48"/>
  <c r="J45" i="48"/>
  <c r="K37" i="48"/>
  <c r="J37" i="48"/>
  <c r="K29" i="48"/>
  <c r="J29" i="48"/>
  <c r="K21" i="48"/>
  <c r="J21" i="48"/>
  <c r="I7" i="49"/>
  <c r="H46" i="49"/>
  <c r="I46" i="49"/>
  <c r="J46" i="49"/>
  <c r="H38" i="49"/>
  <c r="I38" i="49"/>
  <c r="J38" i="49"/>
  <c r="H30" i="49"/>
  <c r="I30" i="49"/>
  <c r="J30" i="49"/>
  <c r="H22" i="49"/>
  <c r="I22" i="49"/>
  <c r="J22" i="49"/>
  <c r="I49" i="50"/>
  <c r="J49" i="50"/>
  <c r="I45" i="50"/>
  <c r="J45" i="50"/>
  <c r="I41" i="50"/>
  <c r="J41" i="50"/>
  <c r="I37" i="50"/>
  <c r="J37" i="50"/>
  <c r="I33" i="50"/>
  <c r="J33" i="50"/>
  <c r="I29" i="50"/>
  <c r="J29" i="50"/>
  <c r="I25" i="50"/>
  <c r="J25" i="50"/>
  <c r="I21" i="50"/>
  <c r="J21" i="50"/>
  <c r="I17" i="50"/>
  <c r="J17" i="50"/>
  <c r="I49" i="51"/>
  <c r="J49" i="51"/>
  <c r="I45" i="51"/>
  <c r="J45" i="51"/>
  <c r="I41" i="51"/>
  <c r="J41" i="51"/>
  <c r="I37" i="51"/>
  <c r="J37" i="51"/>
  <c r="I33" i="51"/>
  <c r="J33" i="51"/>
  <c r="I29" i="51"/>
  <c r="J29" i="51"/>
  <c r="I25" i="51"/>
  <c r="J25" i="51"/>
  <c r="I21" i="51"/>
  <c r="J21" i="51"/>
  <c r="I17" i="51"/>
  <c r="J17" i="51"/>
  <c r="J48" i="55"/>
  <c r="K48" i="55"/>
  <c r="J40" i="55"/>
  <c r="K40" i="55"/>
  <c r="J32" i="55"/>
  <c r="K32" i="55"/>
  <c r="J24" i="55"/>
  <c r="K24" i="55"/>
  <c r="J16" i="55"/>
  <c r="K16" i="55"/>
  <c r="J44" i="54"/>
  <c r="K44" i="54"/>
  <c r="J36" i="54"/>
  <c r="K36" i="54"/>
  <c r="J28" i="54"/>
  <c r="K28" i="54"/>
  <c r="J20" i="54"/>
  <c r="K20" i="54"/>
  <c r="K12" i="48"/>
  <c r="I40" i="43"/>
  <c r="J40" i="43"/>
  <c r="I32" i="43"/>
  <c r="J32" i="43"/>
  <c r="I20" i="43"/>
  <c r="J20" i="43"/>
  <c r="H36" i="44"/>
  <c r="I36" i="44"/>
  <c r="H40" i="45"/>
  <c r="I40" i="45"/>
  <c r="H24" i="45"/>
  <c r="I24" i="45"/>
  <c r="J50" i="46"/>
  <c r="I50" i="46"/>
  <c r="J50" i="48"/>
  <c r="K50" i="48"/>
  <c r="J18" i="48"/>
  <c r="K18" i="48"/>
  <c r="H27" i="49"/>
  <c r="J27" i="49"/>
  <c r="I27" i="49"/>
  <c r="I49" i="43"/>
  <c r="J49" i="43"/>
  <c r="I45" i="43"/>
  <c r="J45" i="43"/>
  <c r="I41" i="43"/>
  <c r="J41" i="43"/>
  <c r="I37" i="43"/>
  <c r="J37" i="43"/>
  <c r="I33" i="43"/>
  <c r="J33" i="43"/>
  <c r="I29" i="43"/>
  <c r="J29" i="43"/>
  <c r="I25" i="43"/>
  <c r="J25" i="43"/>
  <c r="I21" i="43"/>
  <c r="J21" i="43"/>
  <c r="I17" i="43"/>
  <c r="J17" i="43"/>
  <c r="H50" i="44"/>
  <c r="I50" i="44"/>
  <c r="H42" i="44"/>
  <c r="I42" i="44"/>
  <c r="H34" i="44"/>
  <c r="I34" i="44"/>
  <c r="H26" i="44"/>
  <c r="I26" i="44"/>
  <c r="H18" i="44"/>
  <c r="I18" i="44"/>
  <c r="H46" i="45"/>
  <c r="I46" i="45"/>
  <c r="H38" i="45"/>
  <c r="I38" i="45"/>
  <c r="H30" i="45"/>
  <c r="I30" i="45"/>
  <c r="H22" i="45"/>
  <c r="I22" i="45"/>
  <c r="J48" i="46"/>
  <c r="I48" i="46"/>
  <c r="J40" i="46"/>
  <c r="I40" i="46"/>
  <c r="J32" i="46"/>
  <c r="I32" i="46"/>
  <c r="J24" i="46"/>
  <c r="I24" i="46"/>
  <c r="J16" i="46"/>
  <c r="I16" i="46"/>
  <c r="J14" i="46"/>
  <c r="J11" i="47"/>
  <c r="K48" i="48"/>
  <c r="J48" i="48"/>
  <c r="K40" i="48"/>
  <c r="J40" i="48"/>
  <c r="K32" i="48"/>
  <c r="J32" i="48"/>
  <c r="K24" i="48"/>
  <c r="J24" i="48"/>
  <c r="K16" i="48"/>
  <c r="J16" i="48"/>
  <c r="J11" i="48"/>
  <c r="J7" i="49"/>
  <c r="H49" i="49"/>
  <c r="J49" i="49"/>
  <c r="I49" i="49"/>
  <c r="H41" i="49"/>
  <c r="J41" i="49"/>
  <c r="I41" i="49"/>
  <c r="H33" i="49"/>
  <c r="J33" i="49"/>
  <c r="I33" i="49"/>
  <c r="H25" i="49"/>
  <c r="J25" i="49"/>
  <c r="I25" i="49"/>
  <c r="H17" i="49"/>
  <c r="J17" i="49"/>
  <c r="I17" i="49"/>
  <c r="I12" i="49"/>
  <c r="J49" i="55"/>
  <c r="K49" i="55"/>
  <c r="J41" i="55"/>
  <c r="K41" i="55"/>
  <c r="J33" i="55"/>
  <c r="K33" i="55"/>
  <c r="J25" i="55"/>
  <c r="K25" i="55"/>
  <c r="J17" i="55"/>
  <c r="K17" i="55"/>
  <c r="J45" i="54"/>
  <c r="K45" i="54"/>
  <c r="J37" i="54"/>
  <c r="K37" i="54"/>
  <c r="J29" i="54"/>
  <c r="K29" i="54"/>
  <c r="J21" i="54"/>
  <c r="K21" i="54"/>
  <c r="K11" i="48"/>
  <c r="I28" i="43"/>
  <c r="J28" i="43"/>
  <c r="H16" i="45"/>
  <c r="I16" i="45"/>
  <c r="H35" i="49"/>
  <c r="J35" i="49"/>
  <c r="I35" i="49"/>
  <c r="H45" i="44"/>
  <c r="I45" i="44"/>
  <c r="H37" i="44"/>
  <c r="I37" i="44"/>
  <c r="H29" i="44"/>
  <c r="I29" i="44"/>
  <c r="H21" i="44"/>
  <c r="I21" i="44"/>
  <c r="H49" i="45"/>
  <c r="I49" i="45"/>
  <c r="H41" i="45"/>
  <c r="I41" i="45"/>
  <c r="H33" i="45"/>
  <c r="I33" i="45"/>
  <c r="H25" i="45"/>
  <c r="I25" i="45"/>
  <c r="H17" i="45"/>
  <c r="I17" i="45"/>
  <c r="I43" i="46"/>
  <c r="J43" i="46"/>
  <c r="I35" i="46"/>
  <c r="J35" i="46"/>
  <c r="I27" i="46"/>
  <c r="J27" i="46"/>
  <c r="I19" i="46"/>
  <c r="J19" i="46"/>
  <c r="I14" i="46"/>
  <c r="I47" i="47"/>
  <c r="K47" i="47"/>
  <c r="J47" i="47"/>
  <c r="I43" i="47"/>
  <c r="K43" i="47"/>
  <c r="J43" i="47"/>
  <c r="I39" i="47"/>
  <c r="K39" i="47"/>
  <c r="J39" i="47"/>
  <c r="I35" i="47"/>
  <c r="K35" i="47"/>
  <c r="J35" i="47"/>
  <c r="I31" i="47"/>
  <c r="K31" i="47"/>
  <c r="J31" i="47"/>
  <c r="I27" i="47"/>
  <c r="K27" i="47"/>
  <c r="J27" i="47"/>
  <c r="I23" i="47"/>
  <c r="K23" i="47"/>
  <c r="J23" i="47"/>
  <c r="I19" i="47"/>
  <c r="K19" i="47"/>
  <c r="J19" i="47"/>
  <c r="I15" i="47"/>
  <c r="K15" i="47"/>
  <c r="J15" i="47"/>
  <c r="K43" i="48"/>
  <c r="J43" i="48"/>
  <c r="K35" i="48"/>
  <c r="J35" i="48"/>
  <c r="K27" i="48"/>
  <c r="J27" i="48"/>
  <c r="K19" i="48"/>
  <c r="J19" i="48"/>
  <c r="J14" i="48"/>
  <c r="H44" i="49"/>
  <c r="J44" i="49"/>
  <c r="I44" i="49"/>
  <c r="H36" i="49"/>
  <c r="J36" i="49"/>
  <c r="I36" i="49"/>
  <c r="H28" i="49"/>
  <c r="J28" i="49"/>
  <c r="I28" i="49"/>
  <c r="H20" i="49"/>
  <c r="J20" i="49"/>
  <c r="I20" i="49"/>
  <c r="I50" i="50"/>
  <c r="J50" i="50"/>
  <c r="I46" i="50"/>
  <c r="J46" i="50"/>
  <c r="I42" i="50"/>
  <c r="J42" i="50"/>
  <c r="I38" i="50"/>
  <c r="J38" i="50"/>
  <c r="I34" i="50"/>
  <c r="J34" i="50"/>
  <c r="I30" i="50"/>
  <c r="J30" i="50"/>
  <c r="I26" i="50"/>
  <c r="J26" i="50"/>
  <c r="I22" i="50"/>
  <c r="J22" i="50"/>
  <c r="I18" i="50"/>
  <c r="J18" i="50"/>
  <c r="I50" i="51"/>
  <c r="J50" i="51"/>
  <c r="I46" i="51"/>
  <c r="J46" i="51"/>
  <c r="I42" i="51"/>
  <c r="J42" i="51"/>
  <c r="I38" i="51"/>
  <c r="J38" i="51"/>
  <c r="I34" i="51"/>
  <c r="J34" i="51"/>
  <c r="I30" i="51"/>
  <c r="J30" i="51"/>
  <c r="I26" i="51"/>
  <c r="J26" i="51"/>
  <c r="I22" i="51"/>
  <c r="J22" i="51"/>
  <c r="I18" i="51"/>
  <c r="J18" i="51"/>
  <c r="J50" i="55"/>
  <c r="K50" i="55"/>
  <c r="J42" i="55"/>
  <c r="K42" i="55"/>
  <c r="J34" i="55"/>
  <c r="K34" i="55"/>
  <c r="J26" i="55"/>
  <c r="K26" i="55"/>
  <c r="J18" i="55"/>
  <c r="K18" i="55"/>
  <c r="J46" i="54"/>
  <c r="K46" i="54"/>
  <c r="J38" i="54"/>
  <c r="K38" i="54"/>
  <c r="J30" i="54"/>
  <c r="K30" i="54"/>
  <c r="J22" i="54"/>
  <c r="K22" i="54"/>
  <c r="K10" i="48"/>
  <c r="I24" i="43"/>
  <c r="J24" i="43"/>
  <c r="I34" i="46"/>
  <c r="J34" i="46"/>
  <c r="J31" i="55"/>
  <c r="K31" i="55"/>
  <c r="I50" i="43"/>
  <c r="J50" i="43"/>
  <c r="I46" i="43"/>
  <c r="J46" i="43"/>
  <c r="I42" i="43"/>
  <c r="J42" i="43"/>
  <c r="I38" i="43"/>
  <c r="J38" i="43"/>
  <c r="I34" i="43"/>
  <c r="J34" i="43"/>
  <c r="I30" i="43"/>
  <c r="J30" i="43"/>
  <c r="I26" i="43"/>
  <c r="J26" i="43"/>
  <c r="I22" i="43"/>
  <c r="J22" i="43"/>
  <c r="I18" i="43"/>
  <c r="J18" i="43"/>
  <c r="H48" i="44"/>
  <c r="I48" i="44"/>
  <c r="H40" i="44"/>
  <c r="I40" i="44"/>
  <c r="H32" i="44"/>
  <c r="I32" i="44"/>
  <c r="H24" i="44"/>
  <c r="I24" i="44"/>
  <c r="H16" i="44"/>
  <c r="I16" i="44"/>
  <c r="H44" i="45"/>
  <c r="I44" i="45"/>
  <c r="H36" i="45"/>
  <c r="I36" i="45"/>
  <c r="H28" i="45"/>
  <c r="I28" i="45"/>
  <c r="H20" i="45"/>
  <c r="I20" i="45"/>
  <c r="I46" i="46"/>
  <c r="J46" i="46"/>
  <c r="J38" i="46"/>
  <c r="I38" i="46"/>
  <c r="I30" i="46"/>
  <c r="J30" i="46"/>
  <c r="J22" i="46"/>
  <c r="I22" i="46"/>
  <c r="J12" i="46"/>
  <c r="J46" i="48"/>
  <c r="K46" i="48"/>
  <c r="J38" i="48"/>
  <c r="K38" i="48"/>
  <c r="J30" i="48"/>
  <c r="K30" i="48"/>
  <c r="J22" i="48"/>
  <c r="K22" i="48"/>
  <c r="H47" i="49"/>
  <c r="J47" i="49"/>
  <c r="I47" i="49"/>
  <c r="H39" i="49"/>
  <c r="J39" i="49"/>
  <c r="I39" i="49"/>
  <c r="H31" i="49"/>
  <c r="J31" i="49"/>
  <c r="I31" i="49"/>
  <c r="H23" i="49"/>
  <c r="J23" i="49"/>
  <c r="I23" i="49"/>
  <c r="H15" i="49"/>
  <c r="J15" i="49"/>
  <c r="I15" i="49"/>
  <c r="J43" i="55"/>
  <c r="K43" i="55"/>
  <c r="J35" i="55"/>
  <c r="K35" i="55"/>
  <c r="J27" i="55"/>
  <c r="K27" i="55"/>
  <c r="J19" i="55"/>
  <c r="K19" i="55"/>
  <c r="J47" i="54"/>
  <c r="K47" i="54"/>
  <c r="J39" i="54"/>
  <c r="K39" i="54"/>
  <c r="J31" i="54"/>
  <c r="K31" i="54"/>
  <c r="J23" i="54"/>
  <c r="K23" i="54"/>
  <c r="J15" i="54"/>
  <c r="K15" i="54"/>
  <c r="K9" i="48"/>
  <c r="I44" i="43"/>
  <c r="J44" i="43"/>
  <c r="I36" i="43"/>
  <c r="J36" i="43"/>
  <c r="H48" i="45"/>
  <c r="I48" i="45"/>
  <c r="J26" i="46"/>
  <c r="I26" i="46"/>
  <c r="H19" i="49"/>
  <c r="J19" i="49"/>
  <c r="I19" i="49"/>
  <c r="H43" i="44"/>
  <c r="I43" i="44"/>
  <c r="H35" i="44"/>
  <c r="I35" i="44"/>
  <c r="H27" i="44"/>
  <c r="I27" i="44"/>
  <c r="H19" i="44"/>
  <c r="I19" i="44"/>
  <c r="H47" i="45"/>
  <c r="I47" i="45"/>
  <c r="H39" i="45"/>
  <c r="I39" i="45"/>
  <c r="H31" i="45"/>
  <c r="I31" i="45"/>
  <c r="H23" i="45"/>
  <c r="I23" i="45"/>
  <c r="H15" i="45"/>
  <c r="I15" i="45"/>
  <c r="J49" i="46"/>
  <c r="I49" i="46"/>
  <c r="J41" i="46"/>
  <c r="I41" i="46"/>
  <c r="J33" i="46"/>
  <c r="I33" i="46"/>
  <c r="J25" i="46"/>
  <c r="I25" i="46"/>
  <c r="J17" i="46"/>
  <c r="I17" i="46"/>
  <c r="J7" i="47"/>
  <c r="I48" i="47"/>
  <c r="K48" i="47"/>
  <c r="J48" i="47"/>
  <c r="I44" i="47"/>
  <c r="K44" i="47"/>
  <c r="J44" i="47"/>
  <c r="I40" i="47"/>
  <c r="K40" i="47"/>
  <c r="J40" i="47"/>
  <c r="I36" i="47"/>
  <c r="K36" i="47"/>
  <c r="J36" i="47"/>
  <c r="I32" i="47"/>
  <c r="K32" i="47"/>
  <c r="J32" i="47"/>
  <c r="I28" i="47"/>
  <c r="K28" i="47"/>
  <c r="J28" i="47"/>
  <c r="I24" i="47"/>
  <c r="K24" i="47"/>
  <c r="J24" i="47"/>
  <c r="I20" i="47"/>
  <c r="K20" i="47"/>
  <c r="J20" i="47"/>
  <c r="I16" i="47"/>
  <c r="K16" i="47"/>
  <c r="J16" i="47"/>
  <c r="J7" i="48"/>
  <c r="K49" i="48"/>
  <c r="J49" i="48"/>
  <c r="K41" i="48"/>
  <c r="J41" i="48"/>
  <c r="K33" i="48"/>
  <c r="J33" i="48"/>
  <c r="K25" i="48"/>
  <c r="J25" i="48"/>
  <c r="K17" i="48"/>
  <c r="J17" i="48"/>
  <c r="J12" i="48"/>
  <c r="H50" i="49"/>
  <c r="I50" i="49"/>
  <c r="J50" i="49"/>
  <c r="H42" i="49"/>
  <c r="I42" i="49"/>
  <c r="J42" i="49"/>
  <c r="H34" i="49"/>
  <c r="I34" i="49"/>
  <c r="J34" i="49"/>
  <c r="H26" i="49"/>
  <c r="I26" i="49"/>
  <c r="J26" i="49"/>
  <c r="H18" i="49"/>
  <c r="I18" i="49"/>
  <c r="J18" i="49"/>
  <c r="I13" i="49"/>
  <c r="I47" i="50"/>
  <c r="J47" i="50"/>
  <c r="I43" i="50"/>
  <c r="J43" i="50"/>
  <c r="I39" i="50"/>
  <c r="J39" i="50"/>
  <c r="I35" i="50"/>
  <c r="J35" i="50"/>
  <c r="I31" i="50"/>
  <c r="J31" i="50"/>
  <c r="I27" i="50"/>
  <c r="J27" i="50"/>
  <c r="I23" i="50"/>
  <c r="J23" i="50"/>
  <c r="I19" i="50"/>
  <c r="J19" i="50"/>
  <c r="I15" i="50"/>
  <c r="J15" i="50"/>
  <c r="I47" i="51"/>
  <c r="J47" i="51"/>
  <c r="I43" i="51"/>
  <c r="J43" i="51"/>
  <c r="I39" i="51"/>
  <c r="J39" i="51"/>
  <c r="I35" i="51"/>
  <c r="J35" i="51"/>
  <c r="I31" i="51"/>
  <c r="J31" i="51"/>
  <c r="I27" i="51"/>
  <c r="J27" i="51"/>
  <c r="I23" i="51"/>
  <c r="J23" i="51"/>
  <c r="I19" i="51"/>
  <c r="J19" i="51"/>
  <c r="I15" i="51"/>
  <c r="J15" i="51"/>
  <c r="J44" i="55"/>
  <c r="K44" i="55"/>
  <c r="J36" i="55"/>
  <c r="K36" i="55"/>
  <c r="J28" i="55"/>
  <c r="K28" i="55"/>
  <c r="J20" i="55"/>
  <c r="K20" i="55"/>
  <c r="J48" i="54"/>
  <c r="K48" i="54"/>
  <c r="J40" i="54"/>
  <c r="K40" i="54"/>
  <c r="J32" i="54"/>
  <c r="K32" i="54"/>
  <c r="J24" i="54"/>
  <c r="K24" i="54"/>
  <c r="J16" i="54"/>
  <c r="K16" i="54"/>
  <c r="K8" i="48"/>
  <c r="J7" i="46"/>
  <c r="J34" i="48"/>
  <c r="K34" i="48"/>
  <c r="H43" i="49"/>
  <c r="J43" i="49"/>
  <c r="I43" i="49"/>
  <c r="J47" i="55"/>
  <c r="K47" i="55"/>
  <c r="J43" i="54"/>
  <c r="K43" i="54"/>
  <c r="I47" i="43"/>
  <c r="J47" i="43"/>
  <c r="I43" i="43"/>
  <c r="J43" i="43"/>
  <c r="I39" i="43"/>
  <c r="J39" i="43"/>
  <c r="I35" i="43"/>
  <c r="J35" i="43"/>
  <c r="I31" i="43"/>
  <c r="J31" i="43"/>
  <c r="I27" i="43"/>
  <c r="J27" i="43"/>
  <c r="I23" i="43"/>
  <c r="J23" i="43"/>
  <c r="I19" i="43"/>
  <c r="J19" i="43"/>
  <c r="I15" i="43"/>
  <c r="J15" i="43"/>
  <c r="H46" i="44"/>
  <c r="I46" i="44"/>
  <c r="H38" i="44"/>
  <c r="I38" i="44"/>
  <c r="H30" i="44"/>
  <c r="I30" i="44"/>
  <c r="H22" i="44"/>
  <c r="I22" i="44"/>
  <c r="H50" i="45"/>
  <c r="I50" i="45"/>
  <c r="H42" i="45"/>
  <c r="I42" i="45"/>
  <c r="H34" i="45"/>
  <c r="I34" i="45"/>
  <c r="H26" i="45"/>
  <c r="I26" i="45"/>
  <c r="H18" i="45"/>
  <c r="I18" i="45"/>
  <c r="I44" i="46"/>
  <c r="J44" i="46"/>
  <c r="I36" i="46"/>
  <c r="J36" i="46"/>
  <c r="I28" i="46"/>
  <c r="J28" i="46"/>
  <c r="I20" i="46"/>
  <c r="J20" i="46"/>
  <c r="J10" i="46"/>
  <c r="K7" i="47"/>
  <c r="K7" i="48"/>
  <c r="K44" i="48"/>
  <c r="J44" i="48"/>
  <c r="K36" i="48"/>
  <c r="J36" i="48"/>
  <c r="K28" i="48"/>
  <c r="J28" i="48"/>
  <c r="K20" i="48"/>
  <c r="J20" i="48"/>
  <c r="H45" i="49"/>
  <c r="J45" i="49"/>
  <c r="I45" i="49"/>
  <c r="H37" i="49"/>
  <c r="J37" i="49"/>
  <c r="I37" i="49"/>
  <c r="H29" i="49"/>
  <c r="J29" i="49"/>
  <c r="I29" i="49"/>
  <c r="H21" i="49"/>
  <c r="J21" i="49"/>
  <c r="I21" i="49"/>
  <c r="J11" i="49"/>
  <c r="J45" i="55"/>
  <c r="K45" i="55"/>
  <c r="J37" i="55"/>
  <c r="K37" i="55"/>
  <c r="J29" i="55"/>
  <c r="K29" i="55"/>
  <c r="J21" i="55"/>
  <c r="K21" i="55"/>
  <c r="J49" i="54"/>
  <c r="K49" i="54"/>
  <c r="J41" i="54"/>
  <c r="K41" i="54"/>
  <c r="J33" i="54"/>
  <c r="K33" i="54"/>
  <c r="J25" i="54"/>
  <c r="K25" i="54"/>
  <c r="J17" i="54"/>
  <c r="K17" i="54"/>
  <c r="J7" i="55"/>
  <c r="H12" i="49"/>
  <c r="I7" i="48"/>
  <c r="H47" i="46"/>
  <c r="H39" i="46"/>
  <c r="H31" i="46"/>
  <c r="H23" i="46"/>
  <c r="H15" i="46"/>
  <c r="H50" i="46"/>
  <c r="H18" i="46"/>
  <c r="H45" i="46"/>
  <c r="H37" i="46"/>
  <c r="H29" i="46"/>
  <c r="H21" i="46"/>
  <c r="H34" i="46"/>
  <c r="H48" i="46"/>
  <c r="H40" i="46"/>
  <c r="H32" i="46"/>
  <c r="H24" i="46"/>
  <c r="H16" i="46"/>
  <c r="H43" i="46"/>
  <c r="H35" i="46"/>
  <c r="H27" i="46"/>
  <c r="H19" i="46"/>
  <c r="H42" i="46"/>
  <c r="H26" i="46"/>
  <c r="H7" i="46"/>
  <c r="H46" i="46"/>
  <c r="H38" i="46"/>
  <c r="H30" i="46"/>
  <c r="H22" i="46"/>
  <c r="H49" i="46"/>
  <c r="H41" i="46"/>
  <c r="H33" i="46"/>
  <c r="H25" i="46"/>
  <c r="H17" i="46"/>
  <c r="H44" i="46"/>
  <c r="H36" i="46"/>
  <c r="H28" i="46"/>
  <c r="H20" i="46"/>
  <c r="H13" i="46"/>
  <c r="H8" i="46"/>
  <c r="H11" i="46"/>
  <c r="H10" i="46"/>
  <c r="H14" i="46"/>
  <c r="H9" i="46"/>
  <c r="H12" i="46"/>
  <c r="K7" i="46"/>
  <c r="K8" i="46"/>
  <c r="H13" i="44"/>
  <c r="H9" i="45"/>
  <c r="I13" i="48"/>
  <c r="H9" i="49"/>
  <c r="J9" i="55"/>
  <c r="J7" i="54"/>
  <c r="J13" i="54"/>
  <c r="I14" i="50"/>
  <c r="I14" i="51"/>
  <c r="I7" i="43"/>
  <c r="H7" i="44"/>
  <c r="H11" i="44"/>
  <c r="I7" i="47"/>
  <c r="I11" i="48"/>
  <c r="I7" i="50"/>
  <c r="I7" i="51"/>
  <c r="J11" i="55"/>
  <c r="I14" i="43"/>
  <c r="I11" i="47"/>
  <c r="I8" i="48"/>
  <c r="I10" i="51"/>
  <c r="I11" i="43"/>
  <c r="H14" i="44"/>
  <c r="H10" i="45"/>
  <c r="I12" i="47"/>
  <c r="I8" i="47"/>
  <c r="I14" i="48"/>
  <c r="H10" i="49"/>
  <c r="I11" i="50"/>
  <c r="I11" i="51"/>
  <c r="J12" i="55"/>
  <c r="J8" i="54"/>
  <c r="I10" i="43"/>
  <c r="I10" i="50"/>
  <c r="J10" i="55"/>
  <c r="H9" i="44"/>
  <c r="H13" i="45"/>
  <c r="I9" i="48"/>
  <c r="H13" i="49"/>
  <c r="J13" i="55"/>
  <c r="J9" i="54"/>
  <c r="H8" i="44"/>
  <c r="J14" i="54"/>
  <c r="I12" i="43"/>
  <c r="I8" i="43"/>
  <c r="H12" i="44"/>
  <c r="H8" i="45"/>
  <c r="I13" i="47"/>
  <c r="I9" i="47"/>
  <c r="I12" i="48"/>
  <c r="H8" i="49"/>
  <c r="I12" i="50"/>
  <c r="I8" i="50"/>
  <c r="I12" i="51"/>
  <c r="I8" i="51"/>
  <c r="J14" i="55"/>
  <c r="J10" i="54"/>
  <c r="H7" i="45"/>
  <c r="H11" i="45"/>
  <c r="H7" i="49"/>
  <c r="H11" i="49"/>
  <c r="J11" i="54"/>
  <c r="H12" i="45"/>
  <c r="I13" i="43"/>
  <c r="I9" i="43"/>
  <c r="H10" i="44"/>
  <c r="H14" i="45"/>
  <c r="I14" i="47"/>
  <c r="I10" i="47"/>
  <c r="I10" i="48"/>
  <c r="H14" i="49"/>
  <c r="I13" i="50"/>
  <c r="I9" i="50"/>
  <c r="I13" i="51"/>
  <c r="I9" i="51"/>
  <c r="J8" i="55"/>
  <c r="J12" i="54"/>
  <c r="M44" i="51"/>
  <c r="N44" i="51" s="1"/>
  <c r="M11" i="54"/>
  <c r="M23" i="54"/>
  <c r="M10" i="54"/>
  <c r="M12" i="54"/>
  <c r="M31" i="54"/>
  <c r="M50" i="47"/>
  <c r="L50" i="47"/>
  <c r="L45" i="49"/>
  <c r="M44" i="50"/>
  <c r="N44" i="50" s="1"/>
  <c r="M7" i="54"/>
  <c r="M37" i="54"/>
  <c r="M32" i="54"/>
  <c r="M30" i="54"/>
  <c r="M25" i="54"/>
  <c r="M24" i="54"/>
  <c r="M48" i="47"/>
  <c r="L48" i="47"/>
  <c r="N30" i="47"/>
  <c r="N7" i="47"/>
  <c r="N45" i="47"/>
  <c r="M29" i="54"/>
  <c r="M28" i="54"/>
  <c r="M27" i="54"/>
  <c r="M26" i="54"/>
  <c r="M8" i="54"/>
  <c r="M45" i="47"/>
  <c r="M15" i="54"/>
  <c r="L44" i="47"/>
  <c r="M44" i="47"/>
  <c r="N28" i="47"/>
  <c r="K49" i="50"/>
  <c r="N49" i="50" s="1"/>
  <c r="M9" i="54"/>
  <c r="M46" i="47"/>
  <c r="L46" i="47"/>
  <c r="M47" i="47"/>
  <c r="L47" i="47"/>
  <c r="L46" i="48"/>
  <c r="M14" i="54"/>
  <c r="M13" i="54"/>
  <c r="M49" i="47"/>
  <c r="L49" i="47"/>
  <c r="M48" i="54"/>
  <c r="M47" i="54"/>
  <c r="M46" i="54"/>
  <c r="M45" i="54"/>
  <c r="M44" i="54"/>
  <c r="M43" i="54"/>
  <c r="M20" i="54"/>
  <c r="M19" i="54"/>
  <c r="M18" i="54"/>
  <c r="M17" i="54"/>
  <c r="M16" i="54"/>
  <c r="M47" i="50"/>
  <c r="K47" i="50"/>
  <c r="M50" i="54"/>
  <c r="M49" i="54"/>
  <c r="M42" i="54"/>
  <c r="M41" i="54"/>
  <c r="M40" i="54"/>
  <c r="M38" i="54"/>
  <c r="M36" i="54"/>
  <c r="M35" i="54"/>
  <c r="M34" i="54"/>
  <c r="M33" i="54"/>
  <c r="M22" i="54"/>
  <c r="M21" i="54"/>
  <c r="M39" i="54"/>
  <c r="M22" i="55"/>
  <c r="M50" i="50"/>
  <c r="N50" i="50" s="1"/>
  <c r="M50" i="48"/>
  <c r="M30" i="55"/>
  <c r="K7" i="39"/>
  <c r="J13" i="38"/>
  <c r="J21" i="38"/>
  <c r="J29" i="38"/>
  <c r="J37" i="38"/>
  <c r="J45" i="38"/>
  <c r="J14" i="38"/>
  <c r="J22" i="38"/>
  <c r="J30" i="38"/>
  <c r="J38" i="38"/>
  <c r="J46" i="38"/>
  <c r="J15" i="38"/>
  <c r="J23" i="38"/>
  <c r="J31" i="38"/>
  <c r="J39" i="38"/>
  <c r="J47" i="38"/>
  <c r="J8" i="38"/>
  <c r="J16" i="38"/>
  <c r="J24" i="38"/>
  <c r="J32" i="38"/>
  <c r="J40" i="38"/>
  <c r="J48" i="38"/>
  <c r="J10" i="38"/>
  <c r="J18" i="38"/>
  <c r="J26" i="38"/>
  <c r="J34" i="38"/>
  <c r="J42" i="38"/>
  <c r="J50" i="38"/>
  <c r="J7" i="38"/>
  <c r="J25" i="38"/>
  <c r="J44" i="38"/>
  <c r="J27" i="38"/>
  <c r="J49" i="38"/>
  <c r="J9" i="38"/>
  <c r="J28" i="38"/>
  <c r="J11" i="38"/>
  <c r="J12" i="38"/>
  <c r="J41" i="38"/>
  <c r="J35" i="38"/>
  <c r="J20" i="38"/>
  <c r="J33" i="38"/>
  <c r="J19" i="38"/>
  <c r="J43" i="38"/>
  <c r="J17" i="38"/>
  <c r="J36" i="38"/>
  <c r="K11" i="40"/>
  <c r="M14" i="58"/>
  <c r="M37" i="48"/>
  <c r="M44" i="48"/>
  <c r="M38" i="48"/>
  <c r="M31" i="48"/>
  <c r="M25" i="48"/>
  <c r="M49" i="48"/>
  <c r="M36" i="48"/>
  <c r="M30" i="48"/>
  <c r="M23" i="48"/>
  <c r="M17" i="48"/>
  <c r="M11" i="48"/>
  <c r="M24" i="48"/>
  <c r="M48" i="48"/>
  <c r="M42" i="48"/>
  <c r="M35" i="48"/>
  <c r="M29" i="48"/>
  <c r="M16" i="48"/>
  <c r="M18" i="48"/>
  <c r="M47" i="48"/>
  <c r="M41" i="48"/>
  <c r="M28" i="48"/>
  <c r="M22" i="48"/>
  <c r="M15" i="48"/>
  <c r="M10" i="48"/>
  <c r="M40" i="48"/>
  <c r="M34" i="48"/>
  <c r="M21" i="48"/>
  <c r="M12" i="48"/>
  <c r="M43" i="48"/>
  <c r="M27" i="48"/>
  <c r="M8" i="48"/>
  <c r="M9" i="48"/>
  <c r="M7" i="48"/>
  <c r="M46" i="48"/>
  <c r="M39" i="48"/>
  <c r="M33" i="48"/>
  <c r="M20" i="48"/>
  <c r="M14" i="48"/>
  <c r="M45" i="48"/>
  <c r="M32" i="48"/>
  <c r="M26" i="48"/>
  <c r="M19" i="48"/>
  <c r="M13" i="48"/>
  <c r="L11" i="48"/>
  <c r="L43" i="54"/>
  <c r="L42" i="55"/>
  <c r="L7" i="47"/>
  <c r="K21" i="43"/>
  <c r="K46" i="43"/>
  <c r="K37" i="43"/>
  <c r="K27" i="43"/>
  <c r="K11" i="43"/>
  <c r="K47" i="43"/>
  <c r="K17" i="43"/>
  <c r="K33" i="43"/>
  <c r="K18" i="43"/>
  <c r="K13" i="43"/>
  <c r="K8" i="43"/>
  <c r="K39" i="43"/>
  <c r="K19" i="43"/>
  <c r="K49" i="43"/>
  <c r="K25" i="43"/>
  <c r="K16" i="43"/>
  <c r="K44" i="43"/>
  <c r="K40" i="43"/>
  <c r="K31" i="43"/>
  <c r="K26" i="43"/>
  <c r="K20" i="43"/>
  <c r="K15" i="43"/>
  <c r="K14" i="43"/>
  <c r="K9" i="43"/>
  <c r="K48" i="43"/>
  <c r="K34" i="43"/>
  <c r="N50" i="47"/>
  <c r="N34" i="47"/>
  <c r="N12" i="47"/>
  <c r="K50" i="43"/>
  <c r="N26" i="47"/>
  <c r="K45" i="43"/>
  <c r="K10" i="43"/>
  <c r="K43" i="43"/>
  <c r="K12" i="43"/>
  <c r="K29" i="43"/>
  <c r="K23" i="43"/>
  <c r="K38" i="43"/>
  <c r="K32" i="43"/>
  <c r="K22" i="43"/>
  <c r="N44" i="47"/>
  <c r="K35" i="43"/>
  <c r="K24" i="43"/>
  <c r="K42" i="43"/>
  <c r="N46" i="47"/>
  <c r="N36" i="47"/>
  <c r="N14" i="47"/>
  <c r="K41" i="43"/>
  <c r="K36" i="43"/>
  <c r="K30" i="43"/>
  <c r="K7" i="43"/>
  <c r="K28" i="43"/>
  <c r="N20" i="47"/>
  <c r="N10" i="47"/>
  <c r="N33" i="47"/>
  <c r="N23" i="47"/>
  <c r="N43" i="47"/>
  <c r="N13" i="47"/>
  <c r="N21" i="47"/>
  <c r="N15" i="47"/>
  <c r="N24" i="47"/>
  <c r="N19" i="47"/>
  <c r="N8" i="47"/>
  <c r="N39" i="47"/>
  <c r="N35" i="47"/>
  <c r="N29" i="47"/>
  <c r="N9" i="47"/>
  <c r="N22" i="47"/>
  <c r="N25" i="47"/>
  <c r="N42" i="47"/>
  <c r="N48" i="47"/>
  <c r="N47" i="47"/>
  <c r="N40" i="47"/>
  <c r="N31" i="47"/>
  <c r="N16" i="47"/>
  <c r="N38" i="47"/>
  <c r="N18" i="47"/>
  <c r="N49" i="47"/>
  <c r="N11" i="47"/>
  <c r="N41" i="47"/>
  <c r="N37" i="47"/>
  <c r="N32" i="47"/>
  <c r="N27" i="47"/>
  <c r="N17" i="47"/>
  <c r="L46" i="49"/>
  <c r="L49" i="49"/>
  <c r="K37" i="50"/>
  <c r="K34" i="50"/>
  <c r="K32" i="50"/>
  <c r="K31" i="50"/>
  <c r="L22" i="50"/>
  <c r="L21" i="50"/>
  <c r="L20" i="50"/>
  <c r="L18" i="50"/>
  <c r="L40" i="50"/>
  <c r="L43" i="50"/>
  <c r="L42" i="50"/>
  <c r="L41" i="50"/>
  <c r="L25" i="50"/>
  <c r="L50" i="50"/>
  <c r="L44" i="50"/>
  <c r="L7" i="50"/>
  <c r="L11" i="50"/>
  <c r="L13" i="50"/>
  <c r="L37" i="50"/>
  <c r="L19" i="50"/>
  <c r="L47" i="50"/>
  <c r="K46" i="50"/>
  <c r="M46" i="50"/>
  <c r="K45" i="50"/>
  <c r="M45" i="50"/>
  <c r="L28" i="50"/>
  <c r="L27" i="50"/>
  <c r="K22" i="50"/>
  <c r="K16" i="50"/>
  <c r="K48" i="50"/>
  <c r="M48" i="50"/>
  <c r="L34" i="50"/>
  <c r="L29" i="50"/>
  <c r="K41" i="49"/>
  <c r="K43" i="50"/>
  <c r="K42" i="50"/>
  <c r="L35" i="50"/>
  <c r="L33" i="50"/>
  <c r="L31" i="50"/>
  <c r="K26" i="50"/>
  <c r="K25" i="50"/>
  <c r="K24" i="50"/>
  <c r="K12" i="50"/>
  <c r="K10" i="50"/>
  <c r="K30" i="50"/>
  <c r="L15" i="50"/>
  <c r="K14" i="50"/>
  <c r="K13" i="50"/>
  <c r="K11" i="50"/>
  <c r="K8" i="50"/>
  <c r="L9" i="50"/>
  <c r="L49" i="50"/>
  <c r="L46" i="50"/>
  <c r="L39" i="50"/>
  <c r="K38" i="50"/>
  <c r="K33" i="50"/>
  <c r="L17" i="50"/>
  <c r="L26" i="50"/>
  <c r="L23" i="50"/>
  <c r="L45" i="50"/>
  <c r="K35" i="50"/>
  <c r="L30" i="50"/>
  <c r="L24" i="50"/>
  <c r="K23" i="50"/>
  <c r="K19" i="50"/>
  <c r="L10" i="50"/>
  <c r="L48" i="50"/>
  <c r="K41" i="50"/>
  <c r="K39" i="50"/>
  <c r="L32" i="50"/>
  <c r="K29" i="50"/>
  <c r="K27" i="50"/>
  <c r="K17" i="50"/>
  <c r="L14" i="50"/>
  <c r="L12" i="50"/>
  <c r="L8" i="50"/>
  <c r="L38" i="50"/>
  <c r="L36" i="50"/>
  <c r="L16" i="50"/>
  <c r="K15" i="50"/>
  <c r="K21" i="50"/>
  <c r="M49" i="51"/>
  <c r="K49" i="51"/>
  <c r="M38" i="55"/>
  <c r="M8" i="55"/>
  <c r="M50" i="55"/>
  <c r="M49" i="55"/>
  <c r="M40" i="55"/>
  <c r="M29" i="55"/>
  <c r="M20" i="55"/>
  <c r="M11" i="55"/>
  <c r="M41" i="55"/>
  <c r="M31" i="55"/>
  <c r="M21" i="55"/>
  <c r="M12" i="55"/>
  <c r="K48" i="51"/>
  <c r="N48" i="51" s="1"/>
  <c r="M42" i="55"/>
  <c r="M32" i="55"/>
  <c r="M23" i="55"/>
  <c r="M13" i="55"/>
  <c r="M43" i="55"/>
  <c r="M33" i="55"/>
  <c r="M24" i="55"/>
  <c r="M14" i="55"/>
  <c r="M44" i="55"/>
  <c r="M35" i="55"/>
  <c r="M34" i="55"/>
  <c r="M25" i="55"/>
  <c r="M15" i="55"/>
  <c r="M45" i="55"/>
  <c r="M36" i="55"/>
  <c r="M26" i="55"/>
  <c r="M47" i="55"/>
  <c r="M37" i="55"/>
  <c r="M27" i="55"/>
  <c r="M17" i="55"/>
  <c r="M9" i="55"/>
  <c r="M48" i="55"/>
  <c r="M39" i="55"/>
  <c r="M28" i="55"/>
  <c r="M19" i="55"/>
  <c r="M18" i="55"/>
  <c r="M46" i="55"/>
  <c r="M7" i="55"/>
  <c r="M10" i="55"/>
  <c r="M16" i="55"/>
  <c r="M34" i="56"/>
  <c r="N34" i="56" s="1"/>
  <c r="M26" i="56"/>
  <c r="N26" i="56" s="1"/>
  <c r="L39" i="39"/>
  <c r="L25" i="39"/>
  <c r="L41" i="39"/>
  <c r="L23" i="39"/>
  <c r="L22" i="39"/>
  <c r="L21" i="39"/>
  <c r="L17" i="39"/>
  <c r="L15" i="39"/>
  <c r="L14" i="39"/>
  <c r="L13" i="39"/>
  <c r="L9" i="39"/>
  <c r="L8" i="39"/>
  <c r="L24" i="39"/>
  <c r="L30" i="39"/>
  <c r="M12" i="58"/>
  <c r="L16" i="39"/>
  <c r="L38" i="39"/>
  <c r="L31" i="39"/>
  <c r="L28" i="39"/>
  <c r="L49" i="39"/>
  <c r="L46" i="39"/>
  <c r="M21" i="58"/>
  <c r="L45" i="39"/>
  <c r="L44" i="39"/>
  <c r="M46" i="58"/>
  <c r="L42" i="39"/>
  <c r="L26" i="39"/>
  <c r="L7" i="39"/>
  <c r="L27" i="39"/>
  <c r="L20" i="39"/>
  <c r="L19" i="39"/>
  <c r="L18" i="39"/>
  <c r="L12" i="39"/>
  <c r="L11" i="39"/>
  <c r="L10" i="39"/>
  <c r="L48" i="39"/>
  <c r="L37" i="39"/>
  <c r="L50" i="39"/>
  <c r="L47" i="39"/>
  <c r="L33" i="39"/>
  <c r="L36" i="39"/>
  <c r="L35" i="39"/>
  <c r="L32" i="39"/>
  <c r="L34" i="39"/>
  <c r="L43" i="39"/>
  <c r="L40" i="39"/>
  <c r="L29" i="39"/>
  <c r="K47" i="51"/>
  <c r="M47" i="51"/>
  <c r="K43" i="51"/>
  <c r="L49" i="51"/>
  <c r="L40" i="51"/>
  <c r="L7" i="51"/>
  <c r="L28" i="51"/>
  <c r="L8" i="51"/>
  <c r="L50" i="51"/>
  <c r="L45" i="51"/>
  <c r="L33" i="51"/>
  <c r="L21" i="51"/>
  <c r="L37" i="51"/>
  <c r="L35" i="51"/>
  <c r="L30" i="51"/>
  <c r="K31" i="51"/>
  <c r="L13" i="51"/>
  <c r="L32" i="51"/>
  <c r="L44" i="51"/>
  <c r="L48" i="51"/>
  <c r="L20" i="51"/>
  <c r="L12" i="51"/>
  <c r="L42" i="51"/>
  <c r="K33" i="51"/>
  <c r="L46" i="51"/>
  <c r="K41" i="51"/>
  <c r="L15" i="51"/>
  <c r="L9" i="51"/>
  <c r="K19" i="51"/>
  <c r="K16" i="51"/>
  <c r="L47" i="51"/>
  <c r="L16" i="51"/>
  <c r="L24" i="51"/>
  <c r="L36" i="51"/>
  <c r="K14" i="51"/>
  <c r="L29" i="51"/>
  <c r="L25" i="51"/>
  <c r="K11" i="51"/>
  <c r="K10" i="51"/>
  <c r="K28" i="51"/>
  <c r="L23" i="51"/>
  <c r="K23" i="51"/>
  <c r="L18" i="51"/>
  <c r="K38" i="51"/>
  <c r="K26" i="51"/>
  <c r="K36" i="51"/>
  <c r="K21" i="51"/>
  <c r="M50" i="51"/>
  <c r="N50" i="51" s="1"/>
  <c r="M46" i="51"/>
  <c r="N46" i="51" s="1"/>
  <c r="L39" i="51"/>
  <c r="L34" i="51"/>
  <c r="L27" i="51"/>
  <c r="L22" i="51"/>
  <c r="L17" i="51"/>
  <c r="L41" i="51"/>
  <c r="L19" i="51"/>
  <c r="L14" i="51"/>
  <c r="M45" i="51"/>
  <c r="N45" i="51" s="1"/>
  <c r="L31" i="51"/>
  <c r="L26" i="51"/>
  <c r="L43" i="51"/>
  <c r="L38" i="51"/>
  <c r="L11" i="51"/>
  <c r="L10" i="51"/>
  <c r="K9" i="51"/>
  <c r="K7" i="51"/>
  <c r="K34" i="49"/>
  <c r="K42" i="49"/>
  <c r="K35" i="49"/>
  <c r="K45" i="49"/>
  <c r="K36" i="49"/>
  <c r="K33" i="49"/>
  <c r="K40" i="49"/>
  <c r="K37" i="49"/>
  <c r="L48" i="49"/>
  <c r="L44" i="49"/>
  <c r="K38" i="49"/>
  <c r="K21" i="49"/>
  <c r="K16" i="49"/>
  <c r="K26" i="49"/>
  <c r="K13" i="49"/>
  <c r="K28" i="49"/>
  <c r="K23" i="49"/>
  <c r="K30" i="49"/>
  <c r="K50" i="49"/>
  <c r="K49" i="49"/>
  <c r="K48" i="49"/>
  <c r="K43" i="49"/>
  <c r="K31" i="49"/>
  <c r="K17" i="49"/>
  <c r="K29" i="49"/>
  <c r="K25" i="49"/>
  <c r="L47" i="49"/>
  <c r="K27" i="49"/>
  <c r="K22" i="49"/>
  <c r="K14" i="49"/>
  <c r="K7" i="49"/>
  <c r="K47" i="49"/>
  <c r="K46" i="49"/>
  <c r="K44" i="49"/>
  <c r="K39" i="49"/>
  <c r="K32" i="49"/>
  <c r="K18" i="49"/>
  <c r="K15" i="49"/>
  <c r="K20" i="49"/>
  <c r="K9" i="49"/>
  <c r="K19" i="49"/>
  <c r="K10" i="49"/>
  <c r="K11" i="49"/>
  <c r="K12" i="49"/>
  <c r="K24" i="49"/>
  <c r="K8" i="49"/>
  <c r="K46" i="46"/>
  <c r="K43" i="46"/>
  <c r="K47" i="46"/>
  <c r="K44" i="46"/>
  <c r="L44" i="46"/>
  <c r="L48" i="46"/>
  <c r="K41" i="46"/>
  <c r="K49" i="46"/>
  <c r="K45" i="46"/>
  <c r="K39" i="46"/>
  <c r="K42" i="46"/>
  <c r="K24" i="46"/>
  <c r="K21" i="46"/>
  <c r="K28" i="46"/>
  <c r="K40" i="46"/>
  <c r="K30" i="46"/>
  <c r="K22" i="46"/>
  <c r="K11" i="46"/>
  <c r="K29" i="46"/>
  <c r="K19" i="46"/>
  <c r="L50" i="46"/>
  <c r="K50" i="46"/>
  <c r="K48" i="46"/>
  <c r="K36" i="46"/>
  <c r="K25" i="46"/>
  <c r="K16" i="46"/>
  <c r="K23" i="46"/>
  <c r="K13" i="46"/>
  <c r="K27" i="46"/>
  <c r="K38" i="46"/>
  <c r="K33" i="46"/>
  <c r="K35" i="46"/>
  <c r="K34" i="46"/>
  <c r="L47" i="46"/>
  <c r="K20" i="46"/>
  <c r="K37" i="46"/>
  <c r="K32" i="46"/>
  <c r="K31" i="46"/>
  <c r="K26" i="46"/>
  <c r="K17" i="46"/>
  <c r="K15" i="46"/>
  <c r="K14" i="46"/>
  <c r="K12" i="46"/>
  <c r="K9" i="46"/>
  <c r="K10" i="46"/>
  <c r="K18" i="46"/>
  <c r="J35" i="45"/>
  <c r="J19" i="45"/>
  <c r="J41" i="45"/>
  <c r="J46" i="45"/>
  <c r="J36" i="45"/>
  <c r="J30" i="45"/>
  <c r="J25" i="45"/>
  <c r="J43" i="45"/>
  <c r="J9" i="45"/>
  <c r="J33" i="45"/>
  <c r="J20" i="45"/>
  <c r="J28" i="45"/>
  <c r="J14" i="45"/>
  <c r="J12" i="45"/>
  <c r="J49" i="45"/>
  <c r="J38" i="45"/>
  <c r="J22" i="45"/>
  <c r="J17" i="45"/>
  <c r="J23" i="45"/>
  <c r="J21" i="45"/>
  <c r="J44" i="45"/>
  <c r="J34" i="45"/>
  <c r="J48" i="45"/>
  <c r="J7" i="45"/>
  <c r="J50" i="45"/>
  <c r="J18" i="45"/>
  <c r="J10" i="45"/>
  <c r="J8" i="45"/>
  <c r="J24" i="45"/>
  <c r="J47" i="45"/>
  <c r="J45" i="45"/>
  <c r="J42" i="45"/>
  <c r="J32" i="45"/>
  <c r="J29" i="45"/>
  <c r="J27" i="45"/>
  <c r="J40" i="45"/>
  <c r="J31" i="45"/>
  <c r="J26" i="45"/>
  <c r="J16" i="45"/>
  <c r="J15" i="45"/>
  <c r="J13" i="45"/>
  <c r="J39" i="45"/>
  <c r="J37" i="45"/>
  <c r="J11" i="45"/>
  <c r="J33" i="44"/>
  <c r="J46" i="44"/>
  <c r="J49" i="44"/>
  <c r="J14" i="44"/>
  <c r="J9" i="44"/>
  <c r="J30" i="44"/>
  <c r="J11" i="44"/>
  <c r="J25" i="44"/>
  <c r="J17" i="44"/>
  <c r="J38" i="44"/>
  <c r="J41" i="44"/>
  <c r="J43" i="44"/>
  <c r="J37" i="44"/>
  <c r="J22" i="44"/>
  <c r="J19" i="44"/>
  <c r="J8" i="44"/>
  <c r="J44" i="44"/>
  <c r="J40" i="44"/>
  <c r="J39" i="44"/>
  <c r="J18" i="44"/>
  <c r="J35" i="44"/>
  <c r="J7" i="44"/>
  <c r="J36" i="44"/>
  <c r="J32" i="44"/>
  <c r="J31" i="44"/>
  <c r="J21" i="44"/>
  <c r="J20" i="44"/>
  <c r="J26" i="44"/>
  <c r="J34" i="44"/>
  <c r="J42" i="44"/>
  <c r="J50" i="44"/>
  <c r="J23" i="44"/>
  <c r="J28" i="44"/>
  <c r="J10" i="44"/>
  <c r="J29" i="44"/>
  <c r="J27" i="44"/>
  <c r="J13" i="44"/>
  <c r="J48" i="44"/>
  <c r="J47" i="44"/>
  <c r="J15" i="44"/>
  <c r="J12" i="44"/>
  <c r="J45" i="44"/>
  <c r="J16" i="44"/>
  <c r="J24" i="44"/>
  <c r="L47" i="40"/>
  <c r="L7" i="40"/>
  <c r="L45" i="40"/>
  <c r="L36" i="40"/>
  <c r="L11" i="40"/>
  <c r="L43" i="40"/>
  <c r="L32" i="40"/>
  <c r="L12" i="40"/>
  <c r="L31" i="40"/>
  <c r="L19" i="40"/>
  <c r="L15" i="40"/>
  <c r="L30" i="40"/>
  <c r="L28" i="40"/>
  <c r="L16" i="40"/>
  <c r="L23" i="40"/>
  <c r="L48" i="40"/>
  <c r="L44" i="40"/>
  <c r="L20" i="40"/>
  <c r="L50" i="40"/>
  <c r="L40" i="40"/>
  <c r="L39" i="40"/>
  <c r="L27" i="40"/>
  <c r="L35" i="40"/>
  <c r="L46" i="40"/>
  <c r="L25" i="40"/>
  <c r="L49" i="40"/>
  <c r="L18" i="40"/>
  <c r="L13" i="40"/>
  <c r="L42" i="40"/>
  <c r="L37" i="40"/>
  <c r="L10" i="40"/>
  <c r="L22" i="40"/>
  <c r="L17" i="40"/>
  <c r="L34" i="40"/>
  <c r="L29" i="40"/>
  <c r="L24" i="40"/>
  <c r="L9" i="40"/>
  <c r="L41" i="40"/>
  <c r="L14" i="40"/>
  <c r="L26" i="40"/>
  <c r="L21" i="40"/>
  <c r="L8" i="40"/>
  <c r="L38" i="40"/>
  <c r="L33" i="40"/>
  <c r="M11" i="58"/>
  <c r="M10" i="58"/>
  <c r="M18" i="58"/>
  <c r="M32" i="58"/>
  <c r="M26" i="58"/>
  <c r="M30" i="58"/>
  <c r="M35" i="58"/>
  <c r="M45" i="58"/>
  <c r="M47" i="58"/>
  <c r="M23" i="58"/>
  <c r="M42" i="58"/>
  <c r="M25" i="58"/>
  <c r="M29" i="58"/>
  <c r="M19" i="58"/>
  <c r="M24" i="58"/>
  <c r="M44" i="58"/>
  <c r="M16" i="58"/>
  <c r="M22" i="58"/>
  <c r="M49" i="58"/>
  <c r="M17" i="58"/>
  <c r="M27" i="58"/>
  <c r="M39" i="58"/>
  <c r="M41" i="58"/>
  <c r="M50" i="58"/>
  <c r="M37" i="58"/>
  <c r="M33" i="58"/>
  <c r="M48" i="58"/>
  <c r="M38" i="58"/>
  <c r="M43" i="58"/>
  <c r="M40" i="58"/>
  <c r="M14" i="56"/>
  <c r="N14" i="56" s="1"/>
  <c r="M28" i="56"/>
  <c r="N28" i="56" s="1"/>
  <c r="M20" i="56"/>
  <c r="N20" i="56" s="1"/>
  <c r="M46" i="56"/>
  <c r="N46" i="56" s="1"/>
  <c r="M45" i="56"/>
  <c r="N45" i="56" s="1"/>
  <c r="M38" i="56"/>
  <c r="N38" i="56" s="1"/>
  <c r="M37" i="56"/>
  <c r="N37" i="56" s="1"/>
  <c r="M13" i="56"/>
  <c r="N13" i="56" s="1"/>
  <c r="M44" i="56"/>
  <c r="N44" i="56" s="1"/>
  <c r="M42" i="56"/>
  <c r="N42" i="56" s="1"/>
  <c r="M36" i="56"/>
  <c r="N36" i="56" s="1"/>
  <c r="M35" i="56"/>
  <c r="N35" i="56" s="1"/>
  <c r="M27" i="56"/>
  <c r="N27" i="56" s="1"/>
  <c r="M19" i="56"/>
  <c r="N19" i="56" s="1"/>
  <c r="M18" i="56"/>
  <c r="N18" i="56" s="1"/>
  <c r="M43" i="56"/>
  <c r="N43" i="56" s="1"/>
  <c r="M12" i="56"/>
  <c r="N12" i="56" s="1"/>
  <c r="M48" i="56"/>
  <c r="N48" i="56" s="1"/>
  <c r="M32" i="56"/>
  <c r="N32" i="56" s="1"/>
  <c r="M31" i="56"/>
  <c r="N31" i="56" s="1"/>
  <c r="M29" i="56"/>
  <c r="N29" i="56" s="1"/>
  <c r="M24" i="56"/>
  <c r="N24" i="56" s="1"/>
  <c r="M23" i="56"/>
  <c r="N23" i="56" s="1"/>
  <c r="M47" i="56"/>
  <c r="N47" i="56" s="1"/>
  <c r="M40" i="56"/>
  <c r="N40" i="56" s="1"/>
  <c r="M39" i="56"/>
  <c r="N39" i="56" s="1"/>
  <c r="M30" i="56"/>
  <c r="N30" i="56" s="1"/>
  <c r="M21" i="56"/>
  <c r="N21" i="56" s="1"/>
  <c r="M16" i="56"/>
  <c r="N16" i="56" s="1"/>
  <c r="M15" i="56"/>
  <c r="N15" i="56" s="1"/>
  <c r="M22" i="56"/>
  <c r="N22" i="56" s="1"/>
  <c r="M49" i="56"/>
  <c r="N49" i="56" s="1"/>
  <c r="M41" i="56"/>
  <c r="N41" i="56" s="1"/>
  <c r="M33" i="56"/>
  <c r="N33" i="56" s="1"/>
  <c r="M25" i="56"/>
  <c r="N25" i="56" s="1"/>
  <c r="M17" i="56"/>
  <c r="N17" i="56" s="1"/>
  <c r="K5" i="47" l="1"/>
  <c r="I5" i="45"/>
  <c r="K5" i="54"/>
  <c r="I5" i="46"/>
  <c r="M46" i="46" s="1"/>
  <c r="J5" i="51"/>
  <c r="O44" i="51" s="1"/>
  <c r="I5" i="44"/>
  <c r="L48" i="44" s="1"/>
  <c r="J5" i="46"/>
  <c r="N45" i="46" s="1"/>
  <c r="J5" i="43"/>
  <c r="Q15" i="43" s="1"/>
  <c r="K5" i="55"/>
  <c r="J5" i="50"/>
  <c r="I5" i="50"/>
  <c r="K5" i="48"/>
  <c r="J5" i="48"/>
  <c r="J5" i="54"/>
  <c r="L49" i="44"/>
  <c r="I5" i="47"/>
  <c r="L49" i="45"/>
  <c r="H5" i="49"/>
  <c r="H5" i="44"/>
  <c r="M45" i="46"/>
  <c r="L50" i="45"/>
  <c r="J5" i="47"/>
  <c r="O46" i="47" s="1"/>
  <c r="H5" i="45"/>
  <c r="I5" i="43"/>
  <c r="H5" i="46"/>
  <c r="I5" i="48"/>
  <c r="O46" i="51"/>
  <c r="P46" i="51"/>
  <c r="J5" i="49"/>
  <c r="I5" i="51"/>
  <c r="J5" i="55"/>
  <c r="I5" i="49"/>
  <c r="K7" i="24"/>
  <c r="J7" i="24"/>
  <c r="M7" i="24"/>
  <c r="L7" i="24"/>
  <c r="M7" i="35"/>
  <c r="L7" i="35"/>
  <c r="K7" i="35"/>
  <c r="J7" i="35"/>
  <c r="L13" i="48"/>
  <c r="L20" i="48"/>
  <c r="L32" i="43"/>
  <c r="L27" i="49"/>
  <c r="L18" i="43"/>
  <c r="N46" i="50"/>
  <c r="L36" i="43"/>
  <c r="L42" i="49"/>
  <c r="L15" i="43"/>
  <c r="M15" i="43" s="1"/>
  <c r="L7" i="48"/>
  <c r="L41" i="49"/>
  <c r="L41" i="43"/>
  <c r="M7" i="39"/>
  <c r="K9" i="39"/>
  <c r="K11" i="39"/>
  <c r="L41" i="55"/>
  <c r="L41" i="47"/>
  <c r="L41" i="54"/>
  <c r="L43" i="55"/>
  <c r="L42" i="54"/>
  <c r="L41" i="48"/>
  <c r="L43" i="48"/>
  <c r="L42" i="47"/>
  <c r="L43" i="47"/>
  <c r="L42" i="48"/>
  <c r="L34" i="43"/>
  <c r="K41" i="44"/>
  <c r="L41" i="44" s="1"/>
  <c r="M43" i="51"/>
  <c r="N43" i="51" s="1"/>
  <c r="L22" i="43"/>
  <c r="L43" i="43"/>
  <c r="L24" i="43"/>
  <c r="L27" i="43"/>
  <c r="M41" i="51"/>
  <c r="N41" i="51" s="1"/>
  <c r="M42" i="51"/>
  <c r="N42" i="51" s="1"/>
  <c r="K43" i="45"/>
  <c r="K42" i="45"/>
  <c r="K41" i="45"/>
  <c r="L41" i="45" s="1"/>
  <c r="L42" i="43"/>
  <c r="L42" i="46"/>
  <c r="M42" i="46" s="1"/>
  <c r="L39" i="43"/>
  <c r="K43" i="44"/>
  <c r="L43" i="44" s="1"/>
  <c r="L43" i="46"/>
  <c r="N43" i="46" s="1"/>
  <c r="L43" i="49"/>
  <c r="L41" i="46"/>
  <c r="N41" i="46" s="1"/>
  <c r="N47" i="50"/>
  <c r="K42" i="44"/>
  <c r="L42" i="44" s="1"/>
  <c r="L17" i="49"/>
  <c r="K10" i="39"/>
  <c r="K8" i="39"/>
  <c r="K8" i="40"/>
  <c r="K7" i="40"/>
  <c r="K9" i="40"/>
  <c r="I15" i="58"/>
  <c r="I23" i="58"/>
  <c r="I31" i="58"/>
  <c r="I39" i="58"/>
  <c r="I47" i="58"/>
  <c r="I8" i="58"/>
  <c r="I16" i="58"/>
  <c r="I24" i="58"/>
  <c r="I32" i="58"/>
  <c r="I40" i="58"/>
  <c r="I48" i="58"/>
  <c r="I9" i="58"/>
  <c r="I17" i="58"/>
  <c r="I25" i="58"/>
  <c r="I33" i="58"/>
  <c r="I41" i="58"/>
  <c r="I49" i="58"/>
  <c r="I10" i="58"/>
  <c r="I18" i="58"/>
  <c r="I26" i="58"/>
  <c r="I34" i="58"/>
  <c r="I42" i="58"/>
  <c r="I50" i="58"/>
  <c r="I7" i="58"/>
  <c r="J7" i="58" s="1"/>
  <c r="I12" i="58"/>
  <c r="I20" i="58"/>
  <c r="I28" i="58"/>
  <c r="I36" i="58"/>
  <c r="I44" i="58"/>
  <c r="I22" i="58"/>
  <c r="I45" i="58"/>
  <c r="I38" i="58"/>
  <c r="I21" i="58"/>
  <c r="I27" i="58"/>
  <c r="I46" i="58"/>
  <c r="I43" i="58"/>
  <c r="I29" i="58"/>
  <c r="I13" i="58"/>
  <c r="I19" i="58"/>
  <c r="I11" i="58"/>
  <c r="I30" i="58"/>
  <c r="I35" i="58"/>
  <c r="I14" i="58"/>
  <c r="I37" i="58"/>
  <c r="K10" i="40"/>
  <c r="J15" i="36"/>
  <c r="J23" i="36"/>
  <c r="J31" i="36"/>
  <c r="J39" i="36"/>
  <c r="J47" i="36"/>
  <c r="J8" i="36"/>
  <c r="J16" i="36"/>
  <c r="J24" i="36"/>
  <c r="J32" i="36"/>
  <c r="J40" i="36"/>
  <c r="J48" i="36"/>
  <c r="J9" i="36"/>
  <c r="J17" i="36"/>
  <c r="J25" i="36"/>
  <c r="J33" i="36"/>
  <c r="J41" i="36"/>
  <c r="J49" i="36"/>
  <c r="J10" i="36"/>
  <c r="J18" i="36"/>
  <c r="J26" i="36"/>
  <c r="J34" i="36"/>
  <c r="J42" i="36"/>
  <c r="J50" i="36"/>
  <c r="J12" i="36"/>
  <c r="J20" i="36"/>
  <c r="J28" i="36"/>
  <c r="J36" i="36"/>
  <c r="J44" i="36"/>
  <c r="J14" i="36"/>
  <c r="J37" i="36"/>
  <c r="J7" i="36"/>
  <c r="J19" i="36"/>
  <c r="J38" i="36"/>
  <c r="J43" i="36"/>
  <c r="J45" i="36"/>
  <c r="J30" i="36"/>
  <c r="J21" i="36"/>
  <c r="J46" i="36"/>
  <c r="J35" i="36"/>
  <c r="J22" i="36"/>
  <c r="J27" i="36"/>
  <c r="J11" i="36"/>
  <c r="J13" i="36"/>
  <c r="J29" i="36"/>
  <c r="I12" i="56"/>
  <c r="I20" i="56"/>
  <c r="I28" i="56"/>
  <c r="I36" i="56"/>
  <c r="I44" i="56"/>
  <c r="I13" i="56"/>
  <c r="I21" i="56"/>
  <c r="I29" i="56"/>
  <c r="I37" i="56"/>
  <c r="I45" i="56"/>
  <c r="I14" i="56"/>
  <c r="I22" i="56"/>
  <c r="I30" i="56"/>
  <c r="I38" i="56"/>
  <c r="I46" i="56"/>
  <c r="I15" i="56"/>
  <c r="I23" i="56"/>
  <c r="I31" i="56"/>
  <c r="I39" i="56"/>
  <c r="I47" i="56"/>
  <c r="I9" i="56"/>
  <c r="I17" i="56"/>
  <c r="I25" i="56"/>
  <c r="I33" i="56"/>
  <c r="I41" i="56"/>
  <c r="I49" i="56"/>
  <c r="I10" i="56"/>
  <c r="I32" i="56"/>
  <c r="I7" i="56"/>
  <c r="I48" i="56"/>
  <c r="I8" i="56"/>
  <c r="I11" i="56"/>
  <c r="I34" i="56"/>
  <c r="I35" i="56"/>
  <c r="I19" i="56"/>
  <c r="I50" i="56"/>
  <c r="I16" i="56"/>
  <c r="I27" i="56"/>
  <c r="I18" i="56"/>
  <c r="I40" i="56"/>
  <c r="I42" i="56"/>
  <c r="I24" i="56"/>
  <c r="I43" i="56"/>
  <c r="I26" i="56"/>
  <c r="L14" i="55"/>
  <c r="L22" i="55"/>
  <c r="L30" i="55"/>
  <c r="L38" i="55"/>
  <c r="L15" i="55"/>
  <c r="L23" i="55"/>
  <c r="L31" i="55"/>
  <c r="L39" i="55"/>
  <c r="L8" i="55"/>
  <c r="L16" i="55"/>
  <c r="L24" i="55"/>
  <c r="L32" i="55"/>
  <c r="L40" i="55"/>
  <c r="L9" i="55"/>
  <c r="L17" i="55"/>
  <c r="L25" i="55"/>
  <c r="L33" i="55"/>
  <c r="L10" i="55"/>
  <c r="L18" i="55"/>
  <c r="L26" i="55"/>
  <c r="L34" i="55"/>
  <c r="L7" i="55"/>
  <c r="L11" i="55"/>
  <c r="L19" i="55"/>
  <c r="L27" i="55"/>
  <c r="L35" i="55"/>
  <c r="L12" i="55"/>
  <c r="L20" i="55"/>
  <c r="L28" i="55"/>
  <c r="L36" i="55"/>
  <c r="L13" i="55"/>
  <c r="L21" i="55"/>
  <c r="L29" i="55"/>
  <c r="L37" i="55"/>
  <c r="L8" i="54"/>
  <c r="L12" i="54"/>
  <c r="L16" i="54"/>
  <c r="L20" i="54"/>
  <c r="L24" i="54"/>
  <c r="L28" i="54"/>
  <c r="L32" i="54"/>
  <c r="L36" i="54"/>
  <c r="L40" i="54"/>
  <c r="L9" i="54"/>
  <c r="L13" i="54"/>
  <c r="L17" i="54"/>
  <c r="L21" i="54"/>
  <c r="L25" i="54"/>
  <c r="L29" i="54"/>
  <c r="L33" i="54"/>
  <c r="L37" i="54"/>
  <c r="L10" i="54"/>
  <c r="L14" i="54"/>
  <c r="L18" i="54"/>
  <c r="L22" i="54"/>
  <c r="L26" i="54"/>
  <c r="L30" i="54"/>
  <c r="L34" i="54"/>
  <c r="L38" i="54"/>
  <c r="L7" i="54"/>
  <c r="L11" i="54"/>
  <c r="L15" i="54"/>
  <c r="L19" i="54"/>
  <c r="L23" i="54"/>
  <c r="L27" i="54"/>
  <c r="L31" i="54"/>
  <c r="L35" i="54"/>
  <c r="L39" i="54"/>
  <c r="L14" i="48"/>
  <c r="L14" i="47"/>
  <c r="L22" i="47"/>
  <c r="L30" i="47"/>
  <c r="L38" i="47"/>
  <c r="L15" i="47"/>
  <c r="L23" i="47"/>
  <c r="L31" i="47"/>
  <c r="L39" i="47"/>
  <c r="L8" i="47"/>
  <c r="L16" i="47"/>
  <c r="L24" i="47"/>
  <c r="L32" i="47"/>
  <c r="L40" i="47"/>
  <c r="L10" i="47"/>
  <c r="L26" i="47"/>
  <c r="L9" i="47"/>
  <c r="L17" i="47"/>
  <c r="L25" i="47"/>
  <c r="L33" i="47"/>
  <c r="L18" i="47"/>
  <c r="L34" i="47"/>
  <c r="L11" i="47"/>
  <c r="L19" i="47"/>
  <c r="L27" i="47"/>
  <c r="L35" i="47"/>
  <c r="L21" i="47"/>
  <c r="L37" i="47"/>
  <c r="L12" i="47"/>
  <c r="L20" i="47"/>
  <c r="L28" i="47"/>
  <c r="L36" i="47"/>
  <c r="L13" i="47"/>
  <c r="L29" i="47"/>
  <c r="L28" i="48"/>
  <c r="L38" i="48"/>
  <c r="L9" i="48"/>
  <c r="L19" i="48"/>
  <c r="L32" i="48"/>
  <c r="L21" i="48"/>
  <c r="L17" i="48"/>
  <c r="L27" i="48"/>
  <c r="L36" i="48"/>
  <c r="L37" i="48"/>
  <c r="L25" i="48"/>
  <c r="L35" i="48"/>
  <c r="L8" i="48"/>
  <c r="L40" i="48"/>
  <c r="L39" i="48"/>
  <c r="L33" i="48"/>
  <c r="L10" i="48"/>
  <c r="L12" i="48"/>
  <c r="L23" i="48"/>
  <c r="L30" i="48"/>
  <c r="L18" i="48"/>
  <c r="L16" i="48"/>
  <c r="L22" i="48"/>
  <c r="L15" i="48"/>
  <c r="L26" i="48"/>
  <c r="L34" i="48"/>
  <c r="L24" i="48"/>
  <c r="L31" i="48"/>
  <c r="L29" i="48"/>
  <c r="M7" i="41"/>
  <c r="L7" i="41"/>
  <c r="K7" i="41"/>
  <c r="J7" i="41"/>
  <c r="M7" i="42"/>
  <c r="L7" i="42"/>
  <c r="K7" i="42"/>
  <c r="J7" i="42"/>
  <c r="L20" i="43"/>
  <c r="L28" i="43"/>
  <c r="L31" i="43"/>
  <c r="L16" i="43"/>
  <c r="L14" i="43"/>
  <c r="L13" i="43"/>
  <c r="L12" i="43"/>
  <c r="L29" i="49"/>
  <c r="M28" i="51"/>
  <c r="L30" i="43"/>
  <c r="L11" i="43"/>
  <c r="K38" i="45"/>
  <c r="L8" i="43"/>
  <c r="L21" i="49"/>
  <c r="L40" i="43"/>
  <c r="M40" i="43" s="1"/>
  <c r="L21" i="43"/>
  <c r="M21" i="43" s="1"/>
  <c r="L26" i="43"/>
  <c r="L33" i="49"/>
  <c r="L37" i="43"/>
  <c r="L19" i="43"/>
  <c r="L35" i="43"/>
  <c r="M35" i="43" s="1"/>
  <c r="L23" i="43"/>
  <c r="L9" i="49"/>
  <c r="L15" i="49"/>
  <c r="L9" i="43"/>
  <c r="L13" i="49"/>
  <c r="M20" i="51"/>
  <c r="N20" i="51" s="1"/>
  <c r="O20" i="51" s="1"/>
  <c r="L38" i="43"/>
  <c r="L17" i="43"/>
  <c r="M17" i="43" s="1"/>
  <c r="L33" i="43"/>
  <c r="L26" i="46"/>
  <c r="M26" i="46" s="1"/>
  <c r="L25" i="43"/>
  <c r="M25" i="43" s="1"/>
  <c r="L29" i="43"/>
  <c r="L7" i="43"/>
  <c r="L10" i="43"/>
  <c r="L26" i="49"/>
  <c r="L31" i="49"/>
  <c r="N49" i="51"/>
  <c r="O49" i="51" s="1"/>
  <c r="N48" i="50"/>
  <c r="N45" i="50"/>
  <c r="K7" i="38"/>
  <c r="L7" i="38" s="1"/>
  <c r="M7" i="38" s="1"/>
  <c r="M19" i="51"/>
  <c r="N19" i="51" s="1"/>
  <c r="M33" i="51"/>
  <c r="M31" i="51"/>
  <c r="N31" i="51" s="1"/>
  <c r="O31" i="51" s="1"/>
  <c r="M14" i="51"/>
  <c r="N14" i="51" s="1"/>
  <c r="O14" i="51" s="1"/>
  <c r="M26" i="51"/>
  <c r="M36" i="51"/>
  <c r="N36" i="51" s="1"/>
  <c r="O36" i="51" s="1"/>
  <c r="M9" i="51"/>
  <c r="M15" i="51"/>
  <c r="M8" i="51"/>
  <c r="M32" i="51"/>
  <c r="M34" i="51"/>
  <c r="N34" i="51" s="1"/>
  <c r="M17" i="51"/>
  <c r="M22" i="51"/>
  <c r="N22" i="51" s="1"/>
  <c r="M24" i="51"/>
  <c r="M37" i="51"/>
  <c r="M27" i="51"/>
  <c r="M29" i="51"/>
  <c r="M12" i="51"/>
  <c r="M39" i="51"/>
  <c r="M13" i="51"/>
  <c r="N13" i="51" s="1"/>
  <c r="O13" i="51" s="1"/>
  <c r="M30" i="51"/>
  <c r="M40" i="51"/>
  <c r="N40" i="51" s="1"/>
  <c r="M21" i="51"/>
  <c r="N21" i="51" s="1"/>
  <c r="M38" i="51"/>
  <c r="M10" i="51"/>
  <c r="N47" i="51"/>
  <c r="P47" i="51" s="1"/>
  <c r="M23" i="51"/>
  <c r="M16" i="51"/>
  <c r="M11" i="51"/>
  <c r="N11" i="51" s="1"/>
  <c r="M18" i="51"/>
  <c r="M35" i="51"/>
  <c r="M25" i="51"/>
  <c r="N25" i="51" s="1"/>
  <c r="L39" i="49"/>
  <c r="L19" i="49"/>
  <c r="L18" i="49"/>
  <c r="L10" i="49"/>
  <c r="L22" i="49"/>
  <c r="L14" i="49"/>
  <c r="L30" i="49"/>
  <c r="L36" i="49"/>
  <c r="L40" i="49"/>
  <c r="L12" i="49"/>
  <c r="L8" i="49"/>
  <c r="L32" i="49"/>
  <c r="L38" i="49"/>
  <c r="L35" i="49"/>
  <c r="L23" i="49"/>
  <c r="L20" i="49"/>
  <c r="L25" i="49"/>
  <c r="L11" i="49"/>
  <c r="L16" i="49"/>
  <c r="L28" i="49"/>
  <c r="L37" i="49"/>
  <c r="L24" i="49"/>
  <c r="M24" i="49" s="1"/>
  <c r="L34" i="49"/>
  <c r="L20" i="46"/>
  <c r="M20" i="46" s="1"/>
  <c r="L15" i="46"/>
  <c r="N15" i="46" s="1"/>
  <c r="L22" i="46"/>
  <c r="N22" i="46" s="1"/>
  <c r="L8" i="46"/>
  <c r="N8" i="46" s="1"/>
  <c r="L17" i="46"/>
  <c r="M17" i="46" s="1"/>
  <c r="L21" i="46"/>
  <c r="M21" i="46" s="1"/>
  <c r="L35" i="46"/>
  <c r="M35" i="46" s="1"/>
  <c r="L29" i="46"/>
  <c r="M29" i="46" s="1"/>
  <c r="L39" i="46"/>
  <c r="M39" i="46" s="1"/>
  <c r="L36" i="46"/>
  <c r="N36" i="46" s="1"/>
  <c r="L14" i="46"/>
  <c r="N14" i="46" s="1"/>
  <c r="L11" i="46"/>
  <c r="M11" i="46" s="1"/>
  <c r="L32" i="46"/>
  <c r="M32" i="46" s="1"/>
  <c r="L9" i="46"/>
  <c r="M9" i="46" s="1"/>
  <c r="L19" i="46"/>
  <c r="N19" i="46" s="1"/>
  <c r="L37" i="46"/>
  <c r="M37" i="46" s="1"/>
  <c r="L23" i="46"/>
  <c r="M23" i="46" s="1"/>
  <c r="L16" i="46"/>
  <c r="N16" i="46" s="1"/>
  <c r="L18" i="46"/>
  <c r="N18" i="46" s="1"/>
  <c r="L10" i="46"/>
  <c r="M10" i="46" s="1"/>
  <c r="L30" i="46"/>
  <c r="N30" i="46" s="1"/>
  <c r="L38" i="46"/>
  <c r="M38" i="46" s="1"/>
  <c r="L34" i="46"/>
  <c r="M34" i="46" s="1"/>
  <c r="L13" i="46"/>
  <c r="N13" i="46" s="1"/>
  <c r="L25" i="46"/>
  <c r="M25" i="46" s="1"/>
  <c r="L33" i="46"/>
  <c r="M33" i="46" s="1"/>
  <c r="L28" i="46"/>
  <c r="M28" i="46" s="1"/>
  <c r="L27" i="46"/>
  <c r="N27" i="46" s="1"/>
  <c r="L31" i="46"/>
  <c r="N31" i="46" s="1"/>
  <c r="L24" i="46"/>
  <c r="M24" i="46" s="1"/>
  <c r="L12" i="46"/>
  <c r="M12" i="46" s="1"/>
  <c r="L40" i="46"/>
  <c r="M40" i="46" s="1"/>
  <c r="K40" i="45"/>
  <c r="K22" i="45"/>
  <c r="L22" i="45" s="1"/>
  <c r="K19" i="45"/>
  <c r="K26" i="45"/>
  <c r="K9" i="45"/>
  <c r="K23" i="45"/>
  <c r="K28" i="45"/>
  <c r="L28" i="45" s="1"/>
  <c r="K36" i="45"/>
  <c r="L36" i="45" s="1"/>
  <c r="K25" i="45"/>
  <c r="K17" i="45"/>
  <c r="K14" i="45"/>
  <c r="K24" i="45"/>
  <c r="L24" i="45" s="1"/>
  <c r="K13" i="45"/>
  <c r="K33" i="45"/>
  <c r="K8" i="45"/>
  <c r="L8" i="45" s="1"/>
  <c r="K12" i="45"/>
  <c r="K27" i="45"/>
  <c r="K10" i="45"/>
  <c r="K35" i="45"/>
  <c r="K18" i="45"/>
  <c r="L18" i="45" s="1"/>
  <c r="K21" i="45"/>
  <c r="L21" i="45" s="1"/>
  <c r="K39" i="45"/>
  <c r="K29" i="45"/>
  <c r="L29" i="45" s="1"/>
  <c r="K11" i="45"/>
  <c r="K37" i="45"/>
  <c r="K31" i="45"/>
  <c r="L31" i="45" s="1"/>
  <c r="K30" i="45"/>
  <c r="K15" i="45"/>
  <c r="K32" i="45"/>
  <c r="L32" i="45" s="1"/>
  <c r="K34" i="45"/>
  <c r="L34" i="45" s="1"/>
  <c r="K20" i="45"/>
  <c r="K16" i="45"/>
  <c r="K37" i="44"/>
  <c r="L37" i="44" s="1"/>
  <c r="K26" i="44"/>
  <c r="L26" i="44" s="1"/>
  <c r="K27" i="44"/>
  <c r="L27" i="44" s="1"/>
  <c r="K16" i="44"/>
  <c r="L16" i="44" s="1"/>
  <c r="K11" i="44"/>
  <c r="L11" i="44" s="1"/>
  <c r="K31" i="44"/>
  <c r="L31" i="44" s="1"/>
  <c r="K38" i="44"/>
  <c r="L38" i="44" s="1"/>
  <c r="K13" i="44"/>
  <c r="L13" i="44" s="1"/>
  <c r="K24" i="44"/>
  <c r="L24" i="44" s="1"/>
  <c r="K23" i="44"/>
  <c r="L23" i="44" s="1"/>
  <c r="K9" i="44"/>
  <c r="K25" i="44"/>
  <c r="L25" i="44" s="1"/>
  <c r="K17" i="44"/>
  <c r="L17" i="44" s="1"/>
  <c r="K12" i="44"/>
  <c r="L12" i="44" s="1"/>
  <c r="K7" i="44"/>
  <c r="L7" i="44" s="1"/>
  <c r="K28" i="44"/>
  <c r="L28" i="44" s="1"/>
  <c r="K36" i="44"/>
  <c r="L36" i="44" s="1"/>
  <c r="K33" i="44"/>
  <c r="L33" i="44" s="1"/>
  <c r="K20" i="44"/>
  <c r="L20" i="44" s="1"/>
  <c r="K15" i="44"/>
  <c r="L15" i="44" s="1"/>
  <c r="K10" i="44"/>
  <c r="L10" i="44" s="1"/>
  <c r="K18" i="44"/>
  <c r="L18" i="44" s="1"/>
  <c r="K34" i="44"/>
  <c r="L34" i="44" s="1"/>
  <c r="K29" i="44"/>
  <c r="L29" i="44" s="1"/>
  <c r="K39" i="44"/>
  <c r="L39" i="44" s="1"/>
  <c r="K22" i="44"/>
  <c r="L22" i="44" s="1"/>
  <c r="K32" i="44"/>
  <c r="L32" i="44" s="1"/>
  <c r="K19" i="44"/>
  <c r="L19" i="44" s="1"/>
  <c r="K30" i="44"/>
  <c r="L30" i="44" s="1"/>
  <c r="K8" i="44"/>
  <c r="L8" i="44" s="1"/>
  <c r="K21" i="44"/>
  <c r="L21" i="44" s="1"/>
  <c r="K14" i="44"/>
  <c r="L14" i="44" s="1"/>
  <c r="K35" i="44"/>
  <c r="L35" i="44" s="1"/>
  <c r="K40" i="44"/>
  <c r="L40" i="44" s="1"/>
  <c r="Q29" i="58" l="1"/>
  <c r="Q41" i="58"/>
  <c r="Q26" i="58"/>
  <c r="Q15" i="56"/>
  <c r="Q44" i="58"/>
  <c r="Q22" i="58"/>
  <c r="Q25" i="58"/>
  <c r="Q36" i="58"/>
  <c r="Q32" i="58"/>
  <c r="Q23" i="58"/>
  <c r="Q28" i="58"/>
  <c r="Q15" i="58"/>
  <c r="Q38" i="58"/>
  <c r="Q48" i="58"/>
  <c r="Q40" i="58"/>
  <c r="Q46" i="58"/>
  <c r="Q30" i="58"/>
  <c r="Q50" i="58"/>
  <c r="Q20" i="58"/>
  <c r="Q47" i="58"/>
  <c r="Q33" i="58"/>
  <c r="Q42" i="58"/>
  <c r="Q12" i="58"/>
  <c r="Q49" i="58"/>
  <c r="Q27" i="58"/>
  <c r="Q17" i="58"/>
  <c r="Q35" i="58"/>
  <c r="Q14" i="58"/>
  <c r="Q21" i="58"/>
  <c r="Q16" i="58"/>
  <c r="Q31" i="58"/>
  <c r="Q34" i="58"/>
  <c r="Q19" i="58"/>
  <c r="Q43" i="58"/>
  <c r="Q18" i="58"/>
  <c r="Q24" i="58"/>
  <c r="Q37" i="58"/>
  <c r="Q39" i="58"/>
  <c r="Q13" i="58"/>
  <c r="Q45" i="58"/>
  <c r="Q21" i="56"/>
  <c r="Q39" i="56"/>
  <c r="Q30" i="56"/>
  <c r="Q32" i="56"/>
  <c r="Q38" i="56"/>
  <c r="Q44" i="56"/>
  <c r="Q19" i="56"/>
  <c r="Q29" i="56"/>
  <c r="Q31" i="56"/>
  <c r="Q13" i="56"/>
  <c r="Q22" i="56"/>
  <c r="Q28" i="56"/>
  <c r="Q43" i="56"/>
  <c r="Q42" i="56"/>
  <c r="Q18" i="56"/>
  <c r="Q24" i="56"/>
  <c r="Q34" i="56"/>
  <c r="Q35" i="56"/>
  <c r="Q26" i="56"/>
  <c r="Q14" i="56"/>
  <c r="Q12" i="56"/>
  <c r="Q37" i="56"/>
  <c r="Q41" i="56"/>
  <c r="Q23" i="56"/>
  <c r="Q16" i="56"/>
  <c r="Q40" i="56"/>
  <c r="Q27" i="56"/>
  <c r="Q49" i="56"/>
  <c r="Q50" i="56"/>
  <c r="Q36" i="56"/>
  <c r="Q48" i="56"/>
  <c r="Q45" i="56"/>
  <c r="Q7" i="56"/>
  <c r="Q33" i="56"/>
  <c r="Q8" i="56"/>
  <c r="Q47" i="56"/>
  <c r="Q25" i="56"/>
  <c r="Q46" i="56"/>
  <c r="Q20" i="56"/>
  <c r="Q17" i="56"/>
  <c r="Q11" i="56"/>
  <c r="O43" i="43"/>
  <c r="M44" i="43"/>
  <c r="N8" i="48"/>
  <c r="O50" i="47"/>
  <c r="O47" i="47"/>
  <c r="Q26" i="43"/>
  <c r="P31" i="43"/>
  <c r="O13" i="43"/>
  <c r="P7" i="43"/>
  <c r="Q34" i="43"/>
  <c r="L45" i="44"/>
  <c r="L46" i="44"/>
  <c r="M48" i="46"/>
  <c r="N50" i="46"/>
  <c r="N47" i="46"/>
  <c r="P8" i="43"/>
  <c r="O48" i="43"/>
  <c r="P16" i="43"/>
  <c r="O48" i="51"/>
  <c r="Q14" i="43"/>
  <c r="Q24" i="43"/>
  <c r="P32" i="43"/>
  <c r="Q37" i="43"/>
  <c r="P45" i="51"/>
  <c r="P48" i="51"/>
  <c r="L47" i="44"/>
  <c r="Q23" i="43"/>
  <c r="P28" i="43"/>
  <c r="O45" i="51"/>
  <c r="Q33" i="43"/>
  <c r="L44" i="44"/>
  <c r="O45" i="43"/>
  <c r="P30" i="43"/>
  <c r="O42" i="43"/>
  <c r="O38" i="43"/>
  <c r="L50" i="44"/>
  <c r="O7" i="41"/>
  <c r="N7" i="42"/>
  <c r="O7" i="42" s="1"/>
  <c r="N48" i="46"/>
  <c r="N44" i="46"/>
  <c r="N9" i="48"/>
  <c r="N7" i="41"/>
  <c r="N12" i="48"/>
  <c r="P50" i="51"/>
  <c r="O34" i="51"/>
  <c r="N33" i="46"/>
  <c r="O13" i="48"/>
  <c r="O49" i="47"/>
  <c r="M47" i="46"/>
  <c r="P31" i="51"/>
  <c r="P44" i="51"/>
  <c r="N49" i="46"/>
  <c r="M44" i="46"/>
  <c r="N46" i="46"/>
  <c r="N42" i="46"/>
  <c r="P42" i="51"/>
  <c r="P14" i="51"/>
  <c r="P40" i="51"/>
  <c r="M15" i="46"/>
  <c r="N24" i="46"/>
  <c r="M30" i="46"/>
  <c r="N40" i="46"/>
  <c r="M18" i="46"/>
  <c r="N37" i="43"/>
  <c r="P21" i="43"/>
  <c r="N42" i="43"/>
  <c r="Q13" i="43"/>
  <c r="M16" i="43"/>
  <c r="N44" i="43"/>
  <c r="Q31" i="43"/>
  <c r="Q9" i="43"/>
  <c r="M33" i="43"/>
  <c r="N17" i="43"/>
  <c r="Q38" i="43"/>
  <c r="Q7" i="43"/>
  <c r="P14" i="43"/>
  <c r="P43" i="51"/>
  <c r="N43" i="43"/>
  <c r="N13" i="48"/>
  <c r="O40" i="43"/>
  <c r="P29" i="43"/>
  <c r="P50" i="43"/>
  <c r="N34" i="43"/>
  <c r="M12" i="43"/>
  <c r="M24" i="43"/>
  <c r="O23" i="43"/>
  <c r="M8" i="43"/>
  <c r="O25" i="43"/>
  <c r="N28" i="43"/>
  <c r="N30" i="43"/>
  <c r="N26" i="46"/>
  <c r="N11" i="48"/>
  <c r="N48" i="43"/>
  <c r="O35" i="43"/>
  <c r="N35" i="46"/>
  <c r="M14" i="46"/>
  <c r="L11" i="45"/>
  <c r="M8" i="46"/>
  <c r="P48" i="50"/>
  <c r="P36" i="51"/>
  <c r="N13" i="49"/>
  <c r="P37" i="43"/>
  <c r="Q42" i="43"/>
  <c r="L44" i="45"/>
  <c r="P13" i="43"/>
  <c r="N16" i="43"/>
  <c r="Q44" i="43"/>
  <c r="N31" i="43"/>
  <c r="L26" i="45"/>
  <c r="P9" i="43"/>
  <c r="L37" i="45"/>
  <c r="O33" i="43"/>
  <c r="N22" i="43"/>
  <c r="N7" i="43"/>
  <c r="M14" i="43"/>
  <c r="L27" i="45"/>
  <c r="O41" i="51"/>
  <c r="O43" i="51"/>
  <c r="Q27" i="43"/>
  <c r="O8" i="48"/>
  <c r="N40" i="43"/>
  <c r="N29" i="43"/>
  <c r="M50" i="43"/>
  <c r="P34" i="43"/>
  <c r="N12" i="43"/>
  <c r="L19" i="45"/>
  <c r="L17" i="45"/>
  <c r="O24" i="43"/>
  <c r="P39" i="43"/>
  <c r="N23" i="43"/>
  <c r="N39" i="46"/>
  <c r="N8" i="43"/>
  <c r="Q41" i="43"/>
  <c r="P25" i="43"/>
  <c r="Q28" i="43"/>
  <c r="Q30" i="43"/>
  <c r="Q11" i="43"/>
  <c r="L43" i="45"/>
  <c r="P49" i="51"/>
  <c r="O46" i="50"/>
  <c r="P34" i="51"/>
  <c r="O47" i="50"/>
  <c r="N35" i="43"/>
  <c r="M13" i="46"/>
  <c r="N37" i="46"/>
  <c r="L9" i="44"/>
  <c r="N23" i="46"/>
  <c r="O48" i="50"/>
  <c r="M20" i="43"/>
  <c r="M37" i="43"/>
  <c r="L38" i="45"/>
  <c r="P42" i="43"/>
  <c r="M13" i="43"/>
  <c r="L33" i="45"/>
  <c r="P44" i="43"/>
  <c r="P47" i="43"/>
  <c r="M31" i="43"/>
  <c r="O11" i="48"/>
  <c r="M10" i="43"/>
  <c r="M9" i="43"/>
  <c r="Q49" i="43"/>
  <c r="N33" i="43"/>
  <c r="L30" i="45"/>
  <c r="O22" i="43"/>
  <c r="M7" i="43"/>
  <c r="P41" i="51"/>
  <c r="O36" i="43"/>
  <c r="P27" i="43"/>
  <c r="O9" i="48"/>
  <c r="L40" i="45"/>
  <c r="Q29" i="43"/>
  <c r="O50" i="43"/>
  <c r="O18" i="43"/>
  <c r="O12" i="43"/>
  <c r="P49" i="50"/>
  <c r="P50" i="50"/>
  <c r="P24" i="43"/>
  <c r="Q39" i="43"/>
  <c r="M23" i="43"/>
  <c r="P41" i="43"/>
  <c r="N25" i="43"/>
  <c r="N46" i="43"/>
  <c r="M30" i="43"/>
  <c r="O11" i="43"/>
  <c r="P46" i="50"/>
  <c r="P47" i="50"/>
  <c r="Q19" i="43"/>
  <c r="M16" i="46"/>
  <c r="P11" i="51"/>
  <c r="N32" i="46"/>
  <c r="N34" i="46"/>
  <c r="M19" i="46"/>
  <c r="P20" i="51"/>
  <c r="P20" i="43"/>
  <c r="O37" i="43"/>
  <c r="L16" i="45"/>
  <c r="M26" i="43"/>
  <c r="O14" i="48"/>
  <c r="Q47" i="43"/>
  <c r="O31" i="43"/>
  <c r="N10" i="43"/>
  <c r="N9" i="43"/>
  <c r="P44" i="50"/>
  <c r="P49" i="43"/>
  <c r="P33" i="43"/>
  <c r="M22" i="43"/>
  <c r="N7" i="48"/>
  <c r="O7" i="43"/>
  <c r="P13" i="51"/>
  <c r="O25" i="51"/>
  <c r="M36" i="43"/>
  <c r="M27" i="43"/>
  <c r="O10" i="48"/>
  <c r="N14" i="48"/>
  <c r="N45" i="43"/>
  <c r="M29" i="43"/>
  <c r="Q50" i="43"/>
  <c r="P18" i="43"/>
  <c r="Q12" i="43"/>
  <c r="N24" i="43"/>
  <c r="N39" i="43"/>
  <c r="Q32" i="43"/>
  <c r="M41" i="43"/>
  <c r="Q46" i="43"/>
  <c r="O30" i="43"/>
  <c r="P11" i="43"/>
  <c r="N10" i="48"/>
  <c r="O45" i="50"/>
  <c r="P19" i="51"/>
  <c r="O19" i="43"/>
  <c r="L12" i="45"/>
  <c r="M27" i="46"/>
  <c r="M49" i="46"/>
  <c r="Q20" i="43"/>
  <c r="Q21" i="43"/>
  <c r="O26" i="43"/>
  <c r="L10" i="45"/>
  <c r="L35" i="45"/>
  <c r="L39" i="45"/>
  <c r="O47" i="51"/>
  <c r="N47" i="43"/>
  <c r="O15" i="43"/>
  <c r="O10" i="43"/>
  <c r="O9" i="43"/>
  <c r="O44" i="50"/>
  <c r="M49" i="43"/>
  <c r="Q17" i="43"/>
  <c r="N38" i="43"/>
  <c r="P22" i="43"/>
  <c r="P25" i="51"/>
  <c r="Q36" i="43"/>
  <c r="P43" i="43"/>
  <c r="O27" i="43"/>
  <c r="L14" i="45"/>
  <c r="Q45" i="43"/>
  <c r="O29" i="43"/>
  <c r="N50" i="43"/>
  <c r="M18" i="43"/>
  <c r="P12" i="43"/>
  <c r="O49" i="50"/>
  <c r="O50" i="50"/>
  <c r="L48" i="45"/>
  <c r="M39" i="43"/>
  <c r="L42" i="45"/>
  <c r="L13" i="45"/>
  <c r="M32" i="43"/>
  <c r="O41" i="43"/>
  <c r="L46" i="45"/>
  <c r="P46" i="43"/>
  <c r="M11" i="43"/>
  <c r="Q48" i="43"/>
  <c r="P45" i="50"/>
  <c r="O19" i="51"/>
  <c r="P19" i="43"/>
  <c r="M36" i="46"/>
  <c r="N21" i="46"/>
  <c r="N25" i="46"/>
  <c r="N17" i="46"/>
  <c r="N29" i="46"/>
  <c r="N9" i="46"/>
  <c r="M22" i="46"/>
  <c r="N20" i="46"/>
  <c r="L45" i="45"/>
  <c r="N20" i="43"/>
  <c r="N21" i="43"/>
  <c r="P26" i="43"/>
  <c r="Q16" i="43"/>
  <c r="M47" i="43"/>
  <c r="P15" i="43"/>
  <c r="Q10" i="43"/>
  <c r="O49" i="43"/>
  <c r="O17" i="43"/>
  <c r="P38" i="43"/>
  <c r="Q22" i="43"/>
  <c r="N14" i="43"/>
  <c r="N36" i="43"/>
  <c r="Q43" i="43"/>
  <c r="N27" i="43"/>
  <c r="Q40" i="43"/>
  <c r="P45" i="43"/>
  <c r="M34" i="43"/>
  <c r="Q18" i="43"/>
  <c r="P21" i="51"/>
  <c r="P22" i="51"/>
  <c r="O39" i="43"/>
  <c r="Q8" i="43"/>
  <c r="O32" i="43"/>
  <c r="N41" i="43"/>
  <c r="M28" i="43"/>
  <c r="M46" i="43"/>
  <c r="N11" i="43"/>
  <c r="P48" i="43"/>
  <c r="L47" i="45"/>
  <c r="P35" i="43"/>
  <c r="M19" i="43"/>
  <c r="M31" i="46"/>
  <c r="N11" i="46"/>
  <c r="N10" i="46"/>
  <c r="M43" i="46"/>
  <c r="N28" i="46"/>
  <c r="M41" i="46"/>
  <c r="O20" i="43"/>
  <c r="O21" i="43"/>
  <c r="M42" i="43"/>
  <c r="N26" i="43"/>
  <c r="N13" i="43"/>
  <c r="O16" i="43"/>
  <c r="O44" i="43"/>
  <c r="O47" i="43"/>
  <c r="N15" i="43"/>
  <c r="P10" i="43"/>
  <c r="N49" i="43"/>
  <c r="P17" i="43"/>
  <c r="M38" i="43"/>
  <c r="L9" i="45"/>
  <c r="O14" i="43"/>
  <c r="L25" i="45"/>
  <c r="O42" i="51"/>
  <c r="P36" i="43"/>
  <c r="M43" i="43"/>
  <c r="P40" i="43"/>
  <c r="M45" i="43"/>
  <c r="O34" i="43"/>
  <c r="N18" i="43"/>
  <c r="O21" i="51"/>
  <c r="O22" i="51"/>
  <c r="L23" i="45"/>
  <c r="P23" i="43"/>
  <c r="O8" i="43"/>
  <c r="O40" i="51"/>
  <c r="N32" i="43"/>
  <c r="Q25" i="43"/>
  <c r="O28" i="43"/>
  <c r="O46" i="43"/>
  <c r="L20" i="45"/>
  <c r="O11" i="51"/>
  <c r="M48" i="43"/>
  <c r="O50" i="51"/>
  <c r="L15" i="45"/>
  <c r="Q35" i="43"/>
  <c r="N19" i="43"/>
  <c r="N38" i="46"/>
  <c r="M50" i="46"/>
  <c r="N12" i="46"/>
  <c r="M33" i="49"/>
  <c r="M39" i="49"/>
  <c r="N21" i="49"/>
  <c r="N8" i="49"/>
  <c r="M47" i="49"/>
  <c r="M21" i="49"/>
  <c r="M28" i="49"/>
  <c r="O44" i="47"/>
  <c r="M15" i="49"/>
  <c r="N10" i="49"/>
  <c r="M22" i="49"/>
  <c r="N14" i="49"/>
  <c r="M16" i="49"/>
  <c r="O48" i="47"/>
  <c r="M9" i="49"/>
  <c r="M32" i="49"/>
  <c r="M41" i="49"/>
  <c r="N28" i="48"/>
  <c r="N30" i="48"/>
  <c r="N49" i="48"/>
  <c r="O28" i="48"/>
  <c r="O35" i="48"/>
  <c r="O29" i="48"/>
  <c r="O34" i="48"/>
  <c r="N39" i="48"/>
  <c r="N34" i="48"/>
  <c r="N32" i="48"/>
  <c r="N27" i="48"/>
  <c r="N15" i="48"/>
  <c r="N25" i="48"/>
  <c r="O32" i="48"/>
  <c r="O33" i="48"/>
  <c r="O15" i="48"/>
  <c r="O38" i="48"/>
  <c r="N44" i="48"/>
  <c r="N29" i="48"/>
  <c r="N46" i="48"/>
  <c r="O36" i="48"/>
  <c r="O31" i="48"/>
  <c r="O37" i="48"/>
  <c r="O39" i="48"/>
  <c r="O42" i="48"/>
  <c r="N20" i="48"/>
  <c r="N50" i="48"/>
  <c r="N48" i="48"/>
  <c r="N43" i="48"/>
  <c r="N22" i="48"/>
  <c r="N41" i="48"/>
  <c r="O40" i="48"/>
  <c r="O41" i="48"/>
  <c r="N26" i="48"/>
  <c r="N31" i="48"/>
  <c r="N45" i="48"/>
  <c r="N24" i="48"/>
  <c r="N19" i="48"/>
  <c r="N17" i="48"/>
  <c r="O44" i="48"/>
  <c r="O45" i="48"/>
  <c r="O18" i="48"/>
  <c r="O50" i="48"/>
  <c r="N23" i="48"/>
  <c r="N36" i="48"/>
  <c r="N21" i="48"/>
  <c r="N38" i="48"/>
  <c r="O16" i="48"/>
  <c r="O48" i="48"/>
  <c r="O17" i="48"/>
  <c r="O49" i="48"/>
  <c r="O22" i="48"/>
  <c r="O23" i="48"/>
  <c r="N42" i="48"/>
  <c r="N40" i="48"/>
  <c r="N35" i="48"/>
  <c r="N33" i="48"/>
  <c r="O20" i="48"/>
  <c r="O46" i="48"/>
  <c r="O21" i="48"/>
  <c r="O27" i="48"/>
  <c r="O26" i="48"/>
  <c r="O43" i="48"/>
  <c r="N18" i="48"/>
  <c r="N37" i="48"/>
  <c r="N16" i="48"/>
  <c r="N47" i="48"/>
  <c r="O24" i="48"/>
  <c r="O19" i="48"/>
  <c r="O25" i="48"/>
  <c r="O47" i="48"/>
  <c r="O30" i="48"/>
  <c r="M14" i="49"/>
  <c r="N9" i="49"/>
  <c r="M26" i="49"/>
  <c r="M40" i="49"/>
  <c r="M38" i="49"/>
  <c r="M17" i="49"/>
  <c r="M50" i="49"/>
  <c r="N12" i="49"/>
  <c r="M37" i="49"/>
  <c r="N11" i="49"/>
  <c r="O45" i="47"/>
  <c r="M12" i="49"/>
  <c r="M49" i="49"/>
  <c r="M19" i="49"/>
  <c r="M10" i="49"/>
  <c r="M45" i="49"/>
  <c r="M27" i="49"/>
  <c r="M13" i="49"/>
  <c r="M35" i="49"/>
  <c r="M31" i="49"/>
  <c r="P46" i="47"/>
  <c r="P45" i="47"/>
  <c r="P50" i="47"/>
  <c r="P49" i="47"/>
  <c r="P44" i="47"/>
  <c r="P48" i="47"/>
  <c r="P47" i="47"/>
  <c r="M34" i="49"/>
  <c r="O7" i="48"/>
  <c r="N32" i="49"/>
  <c r="N17" i="49"/>
  <c r="N49" i="49"/>
  <c r="N38" i="49"/>
  <c r="N27" i="49"/>
  <c r="N36" i="49"/>
  <c r="N42" i="49"/>
  <c r="N31" i="49"/>
  <c r="N40" i="49"/>
  <c r="N25" i="49"/>
  <c r="N46" i="49"/>
  <c r="N35" i="49"/>
  <c r="N44" i="49"/>
  <c r="N29" i="49"/>
  <c r="N18" i="49"/>
  <c r="N50" i="49"/>
  <c r="N39" i="49"/>
  <c r="N16" i="49"/>
  <c r="N48" i="49"/>
  <c r="N33" i="49"/>
  <c r="N22" i="49"/>
  <c r="N43" i="49"/>
  <c r="N20" i="49"/>
  <c r="N37" i="49"/>
  <c r="N26" i="49"/>
  <c r="N15" i="49"/>
  <c r="N47" i="49"/>
  <c r="N24" i="49"/>
  <c r="N41" i="49"/>
  <c r="N30" i="49"/>
  <c r="N19" i="49"/>
  <c r="N28" i="49"/>
  <c r="N45" i="49"/>
  <c r="N34" i="49"/>
  <c r="N23" i="49"/>
  <c r="M44" i="49"/>
  <c r="M42" i="49"/>
  <c r="M8" i="49"/>
  <c r="M11" i="49"/>
  <c r="M23" i="49"/>
  <c r="M46" i="49"/>
  <c r="M20" i="49"/>
  <c r="M43" i="49"/>
  <c r="M25" i="49"/>
  <c r="M18" i="49"/>
  <c r="M29" i="49"/>
  <c r="M36" i="49"/>
  <c r="M48" i="49"/>
  <c r="M30" i="49"/>
  <c r="O12" i="48"/>
  <c r="M7" i="44"/>
  <c r="N18" i="51"/>
  <c r="O18" i="51" s="1"/>
  <c r="N26" i="51"/>
  <c r="O26" i="51" s="1"/>
  <c r="N28" i="51"/>
  <c r="O28" i="51" s="1"/>
  <c r="M43" i="47"/>
  <c r="O43" i="47" s="1"/>
  <c r="K7" i="36"/>
  <c r="L7" i="36" s="1"/>
  <c r="M7" i="36" s="1"/>
  <c r="M41" i="47"/>
  <c r="O41" i="47" s="1"/>
  <c r="M42" i="47"/>
  <c r="P42" i="47" s="1"/>
  <c r="K7" i="58"/>
  <c r="J8" i="58"/>
  <c r="J9" i="58" s="1"/>
  <c r="K8" i="38"/>
  <c r="L8" i="38" s="1"/>
  <c r="M8" i="38" s="1"/>
  <c r="M7" i="47"/>
  <c r="O7" i="47" s="1"/>
  <c r="N7" i="55"/>
  <c r="N7" i="54"/>
  <c r="M10" i="47"/>
  <c r="P10" i="47" s="1"/>
  <c r="M18" i="47"/>
  <c r="O18" i="47" s="1"/>
  <c r="M26" i="47"/>
  <c r="O26" i="47" s="1"/>
  <c r="M34" i="47"/>
  <c r="O34" i="47" s="1"/>
  <c r="M11" i="47"/>
  <c r="P11" i="47" s="1"/>
  <c r="M19" i="47"/>
  <c r="O19" i="47" s="1"/>
  <c r="M27" i="47"/>
  <c r="O27" i="47" s="1"/>
  <c r="M35" i="47"/>
  <c r="O35" i="47" s="1"/>
  <c r="M12" i="47"/>
  <c r="O12" i="47" s="1"/>
  <c r="M20" i="47"/>
  <c r="O20" i="47" s="1"/>
  <c r="M28" i="47"/>
  <c r="P28" i="47" s="1"/>
  <c r="M36" i="47"/>
  <c r="P36" i="47" s="1"/>
  <c r="M22" i="47"/>
  <c r="P22" i="47" s="1"/>
  <c r="M38" i="47"/>
  <c r="O38" i="47" s="1"/>
  <c r="M13" i="47"/>
  <c r="O13" i="47" s="1"/>
  <c r="M21" i="47"/>
  <c r="O21" i="47" s="1"/>
  <c r="M29" i="47"/>
  <c r="O29" i="47" s="1"/>
  <c r="M37" i="47"/>
  <c r="P37" i="47" s="1"/>
  <c r="M14" i="47"/>
  <c r="O14" i="47" s="1"/>
  <c r="M30" i="47"/>
  <c r="P30" i="47" s="1"/>
  <c r="M15" i="47"/>
  <c r="O15" i="47" s="1"/>
  <c r="M23" i="47"/>
  <c r="O23" i="47" s="1"/>
  <c r="M31" i="47"/>
  <c r="P31" i="47" s="1"/>
  <c r="M39" i="47"/>
  <c r="O39" i="47" s="1"/>
  <c r="M9" i="47"/>
  <c r="O9" i="47" s="1"/>
  <c r="M25" i="47"/>
  <c r="O25" i="47" s="1"/>
  <c r="M8" i="47"/>
  <c r="O8" i="47" s="1"/>
  <c r="M16" i="47"/>
  <c r="O16" i="47" s="1"/>
  <c r="M24" i="47"/>
  <c r="P24" i="47" s="1"/>
  <c r="M32" i="47"/>
  <c r="O32" i="47" s="1"/>
  <c r="M40" i="47"/>
  <c r="O40" i="47" s="1"/>
  <c r="M17" i="47"/>
  <c r="O17" i="47" s="1"/>
  <c r="M33" i="47"/>
  <c r="O33" i="47" s="1"/>
  <c r="N30" i="51"/>
  <c r="O30" i="51" s="1"/>
  <c r="N38" i="51"/>
  <c r="P38" i="51" s="1"/>
  <c r="N37" i="51"/>
  <c r="O37" i="51" s="1"/>
  <c r="N24" i="51"/>
  <c r="O24" i="51" s="1"/>
  <c r="N15" i="51"/>
  <c r="O15" i="51" s="1"/>
  <c r="N23" i="51"/>
  <c r="N35" i="51"/>
  <c r="O35" i="51" s="1"/>
  <c r="N10" i="51"/>
  <c r="O10" i="51" s="1"/>
  <c r="N17" i="51"/>
  <c r="P17" i="51" s="1"/>
  <c r="N33" i="51"/>
  <c r="O33" i="51" s="1"/>
  <c r="N39" i="51"/>
  <c r="O39" i="51" s="1"/>
  <c r="N12" i="51"/>
  <c r="O12" i="51" s="1"/>
  <c r="N32" i="51"/>
  <c r="O32" i="51" s="1"/>
  <c r="N16" i="51"/>
  <c r="O16" i="51" s="1"/>
  <c r="N29" i="51"/>
  <c r="O29" i="51" s="1"/>
  <c r="N8" i="51"/>
  <c r="P8" i="51" s="1"/>
  <c r="N9" i="51"/>
  <c r="O9" i="51" s="1"/>
  <c r="N27" i="51"/>
  <c r="P27" i="51" s="1"/>
  <c r="J7" i="56"/>
  <c r="Q7" i="58" l="1"/>
  <c r="Q11" i="58"/>
  <c r="Q8" i="58"/>
  <c r="R7" i="58" s="1" a="1"/>
  <c r="R7" i="58" s="1"/>
  <c r="T7" i="58" s="1"/>
  <c r="Q10" i="58"/>
  <c r="Q9" i="58"/>
  <c r="Q10" i="56"/>
  <c r="Q9" i="56"/>
  <c r="P8" i="47"/>
  <c r="Q7" i="41"/>
  <c r="P26" i="47"/>
  <c r="P14" i="47"/>
  <c r="P13" i="47"/>
  <c r="Q7" i="42"/>
  <c r="P7" i="42"/>
  <c r="P7" i="41"/>
  <c r="O22" i="47"/>
  <c r="P25" i="47"/>
  <c r="O42" i="47"/>
  <c r="P20" i="47"/>
  <c r="P18" i="47"/>
  <c r="O30" i="47"/>
  <c r="O37" i="47"/>
  <c r="P23" i="47"/>
  <c r="O28" i="47"/>
  <c r="P19" i="47"/>
  <c r="P39" i="51"/>
  <c r="P9" i="51"/>
  <c r="P43" i="47"/>
  <c r="O24" i="47"/>
  <c r="P34" i="47"/>
  <c r="P33" i="47"/>
  <c r="O31" i="47"/>
  <c r="P15" i="47"/>
  <c r="P16" i="47"/>
  <c r="P27" i="47"/>
  <c r="P12" i="47"/>
  <c r="P29" i="51"/>
  <c r="P29" i="47"/>
  <c r="P7" i="47"/>
  <c r="O10" i="47"/>
  <c r="P39" i="47"/>
  <c r="P32" i="47"/>
  <c r="P17" i="47"/>
  <c r="O36" i="47"/>
  <c r="P33" i="51"/>
  <c r="P37" i="51"/>
  <c r="P9" i="47"/>
  <c r="P10" i="51"/>
  <c r="O38" i="51"/>
  <c r="P24" i="51"/>
  <c r="P26" i="51"/>
  <c r="P16" i="51"/>
  <c r="P21" i="47"/>
  <c r="P41" i="47"/>
  <c r="P35" i="47"/>
  <c r="O17" i="51"/>
  <c r="P30" i="51"/>
  <c r="O11" i="47"/>
  <c r="O27" i="51"/>
  <c r="P12" i="51"/>
  <c r="P28" i="51"/>
  <c r="P32" i="51"/>
  <c r="P38" i="47"/>
  <c r="P40" i="47"/>
  <c r="O8" i="51"/>
  <c r="P23" i="51"/>
  <c r="O23" i="51"/>
  <c r="P35" i="51"/>
  <c r="P18" i="51"/>
  <c r="P15" i="51"/>
  <c r="R7" i="43"/>
  <c r="P7" i="48"/>
  <c r="Q7" i="48"/>
  <c r="K8" i="36"/>
  <c r="K9" i="36" s="1"/>
  <c r="K10" i="36" s="1"/>
  <c r="N7" i="36"/>
  <c r="K8" i="58"/>
  <c r="K9" i="38"/>
  <c r="L9" i="38" s="1"/>
  <c r="K9" i="58"/>
  <c r="J10" i="58"/>
  <c r="K7" i="56"/>
  <c r="J8" i="56"/>
  <c r="S7" i="58" l="1" a="1"/>
  <c r="S7" i="58" s="1"/>
  <c r="U7" i="58" s="1"/>
  <c r="V7" i="58" s="1"/>
  <c r="R7" i="47"/>
  <c r="Q7" i="47"/>
  <c r="L8" i="36"/>
  <c r="M8" i="36" s="1"/>
  <c r="L9" i="36"/>
  <c r="K10" i="38"/>
  <c r="L10" i="38" s="1"/>
  <c r="M9" i="38"/>
  <c r="K10" i="58"/>
  <c r="J11" i="58"/>
  <c r="K8" i="56"/>
  <c r="J9" i="56"/>
  <c r="N8" i="36" l="1"/>
  <c r="L10" i="36"/>
  <c r="K11" i="36"/>
  <c r="K11" i="38"/>
  <c r="L11" i="38" s="1"/>
  <c r="M10" i="38"/>
  <c r="N9" i="36"/>
  <c r="M9" i="36"/>
  <c r="K11" i="58"/>
  <c r="J12" i="58"/>
  <c r="K9" i="56"/>
  <c r="J10" i="56"/>
  <c r="K12" i="36" l="1"/>
  <c r="L11" i="36"/>
  <c r="K12" i="38"/>
  <c r="K13" i="38" s="1"/>
  <c r="M10" i="36"/>
  <c r="N10" i="36"/>
  <c r="M11" i="38"/>
  <c r="K12" i="58"/>
  <c r="J13" i="58"/>
  <c r="J11" i="56"/>
  <c r="K10" i="56"/>
  <c r="L12" i="38" l="1"/>
  <c r="M12" i="38" s="1"/>
  <c r="L12" i="36"/>
  <c r="K13" i="36"/>
  <c r="M11" i="36"/>
  <c r="N11" i="36"/>
  <c r="K13" i="58"/>
  <c r="J14" i="58"/>
  <c r="K11" i="56"/>
  <c r="J12" i="56"/>
  <c r="L13" i="38"/>
  <c r="K14" i="38"/>
  <c r="K14" i="36" l="1"/>
  <c r="L13" i="36"/>
  <c r="M12" i="36"/>
  <c r="N12" i="36"/>
  <c r="M13" i="38"/>
  <c r="K14" i="58"/>
  <c r="J15" i="58"/>
  <c r="K12" i="56"/>
  <c r="J13" i="56"/>
  <c r="L14" i="38"/>
  <c r="K15" i="38"/>
  <c r="K15" i="36" l="1"/>
  <c r="L14" i="36"/>
  <c r="N13" i="36"/>
  <c r="M13" i="36"/>
  <c r="M14" i="38"/>
  <c r="K15" i="58"/>
  <c r="J16" i="58"/>
  <c r="K13" i="56"/>
  <c r="J14" i="56"/>
  <c r="L15" i="38"/>
  <c r="K16" i="38"/>
  <c r="U7" i="54"/>
  <c r="T7" i="40"/>
  <c r="M7" i="51"/>
  <c r="K7" i="50"/>
  <c r="L7" i="49"/>
  <c r="L7" i="46"/>
  <c r="M7" i="40"/>
  <c r="O7" i="40"/>
  <c r="N7" i="39"/>
  <c r="Y7" i="39" s="1"/>
  <c r="O7" i="39"/>
  <c r="N7" i="46" l="1"/>
  <c r="M7" i="46"/>
  <c r="M7" i="49"/>
  <c r="O7" i="49" s="1"/>
  <c r="N7" i="49"/>
  <c r="P7" i="49" s="1"/>
  <c r="M41" i="50"/>
  <c r="N41" i="50" s="1"/>
  <c r="M43" i="50"/>
  <c r="N43" i="50" s="1"/>
  <c r="M42" i="50"/>
  <c r="N42" i="50" s="1"/>
  <c r="K16" i="36"/>
  <c r="L15" i="36"/>
  <c r="M31" i="50"/>
  <c r="N31" i="50" s="1"/>
  <c r="M38" i="50"/>
  <c r="N38" i="50" s="1"/>
  <c r="M7" i="50"/>
  <c r="N7" i="50" s="1"/>
  <c r="M29" i="50"/>
  <c r="N29" i="50" s="1"/>
  <c r="M33" i="50"/>
  <c r="N33" i="50" s="1"/>
  <c r="M32" i="50"/>
  <c r="N32" i="50" s="1"/>
  <c r="M23" i="50"/>
  <c r="N23" i="50" s="1"/>
  <c r="M34" i="50"/>
  <c r="N34" i="50" s="1"/>
  <c r="M9" i="50"/>
  <c r="N9" i="50" s="1"/>
  <c r="M8" i="50"/>
  <c r="N8" i="50" s="1"/>
  <c r="M25" i="50"/>
  <c r="N25" i="50" s="1"/>
  <c r="M30" i="50"/>
  <c r="N30" i="50" s="1"/>
  <c r="M11" i="50"/>
  <c r="N11" i="50" s="1"/>
  <c r="M20" i="50"/>
  <c r="N20" i="50" s="1"/>
  <c r="M22" i="50"/>
  <c r="N22" i="50" s="1"/>
  <c r="M24" i="50"/>
  <c r="N24" i="50" s="1"/>
  <c r="M28" i="50"/>
  <c r="N28" i="50" s="1"/>
  <c r="M21" i="50"/>
  <c r="N21" i="50" s="1"/>
  <c r="M10" i="50"/>
  <c r="N10" i="50" s="1"/>
  <c r="M35" i="50"/>
  <c r="N35" i="50" s="1"/>
  <c r="M18" i="50"/>
  <c r="N18" i="50" s="1"/>
  <c r="M13" i="50"/>
  <c r="N13" i="50" s="1"/>
  <c r="M16" i="50"/>
  <c r="N16" i="50" s="1"/>
  <c r="M12" i="50"/>
  <c r="N12" i="50" s="1"/>
  <c r="M26" i="50"/>
  <c r="N26" i="50" s="1"/>
  <c r="M14" i="50"/>
  <c r="N14" i="50" s="1"/>
  <c r="M19" i="50"/>
  <c r="N19" i="50" s="1"/>
  <c r="M37" i="50"/>
  <c r="N37" i="50" s="1"/>
  <c r="M15" i="50"/>
  <c r="N15" i="50" s="1"/>
  <c r="M40" i="50"/>
  <c r="N40" i="50" s="1"/>
  <c r="N7" i="51"/>
  <c r="M27" i="50"/>
  <c r="N27" i="50" s="1"/>
  <c r="M36" i="50"/>
  <c r="N36" i="50" s="1"/>
  <c r="M39" i="50"/>
  <c r="N39" i="50" s="1"/>
  <c r="M17" i="50"/>
  <c r="N17" i="50" s="1"/>
  <c r="N14" i="36"/>
  <c r="M14" i="36"/>
  <c r="M15" i="38"/>
  <c r="K7" i="45"/>
  <c r="K16" i="58"/>
  <c r="J17" i="58"/>
  <c r="K14" i="56"/>
  <c r="J15" i="56"/>
  <c r="L16" i="38"/>
  <c r="K17" i="38"/>
  <c r="N7" i="35"/>
  <c r="O7" i="35" s="1"/>
  <c r="P7" i="55"/>
  <c r="O7" i="55"/>
  <c r="P7" i="54"/>
  <c r="O7" i="54"/>
  <c r="V7" i="54" s="1"/>
  <c r="N7" i="40"/>
  <c r="O10" i="50" l="1"/>
  <c r="P10" i="50"/>
  <c r="O25" i="50"/>
  <c r="P25" i="50"/>
  <c r="V7" i="55"/>
  <c r="Z7" i="55"/>
  <c r="P39" i="50"/>
  <c r="O39" i="50"/>
  <c r="P14" i="50"/>
  <c r="O14" i="50"/>
  <c r="P21" i="50"/>
  <c r="O21" i="50"/>
  <c r="O36" i="50"/>
  <c r="P36" i="50"/>
  <c r="O26" i="50"/>
  <c r="P26" i="50"/>
  <c r="P28" i="50"/>
  <c r="O28" i="50"/>
  <c r="P27" i="50"/>
  <c r="O27" i="50"/>
  <c r="O7" i="51"/>
  <c r="Q7" i="51" s="1"/>
  <c r="O16" i="50"/>
  <c r="P16" i="50"/>
  <c r="O22" i="50"/>
  <c r="P22" i="50"/>
  <c r="O40" i="50"/>
  <c r="P40" i="50"/>
  <c r="P15" i="50"/>
  <c r="O15" i="50"/>
  <c r="P18" i="50"/>
  <c r="O18" i="50"/>
  <c r="O33" i="50"/>
  <c r="P33" i="50"/>
  <c r="O37" i="50"/>
  <c r="P37" i="50"/>
  <c r="P35" i="50"/>
  <c r="O35" i="50"/>
  <c r="P30" i="50"/>
  <c r="O30" i="50"/>
  <c r="P29" i="50"/>
  <c r="O29" i="50"/>
  <c r="O41" i="50"/>
  <c r="P41" i="50"/>
  <c r="O7" i="50"/>
  <c r="P7" i="50"/>
  <c r="P17" i="50"/>
  <c r="O17" i="50"/>
  <c r="P19" i="50"/>
  <c r="O19" i="50"/>
  <c r="P8" i="50"/>
  <c r="O8" i="50"/>
  <c r="O38" i="50"/>
  <c r="P38" i="50"/>
  <c r="P9" i="50"/>
  <c r="O9" i="50"/>
  <c r="P31" i="50"/>
  <c r="O31" i="50"/>
  <c r="O12" i="50"/>
  <c r="P12" i="50"/>
  <c r="P24" i="50"/>
  <c r="O24" i="50"/>
  <c r="O34" i="50"/>
  <c r="P34" i="50"/>
  <c r="L7" i="45"/>
  <c r="M7" i="45" s="1"/>
  <c r="P23" i="50"/>
  <c r="O23" i="50"/>
  <c r="P13" i="50"/>
  <c r="O13" i="50"/>
  <c r="P20" i="50"/>
  <c r="O20" i="50"/>
  <c r="P32" i="50"/>
  <c r="O32" i="50"/>
  <c r="O42" i="50"/>
  <c r="P42" i="50"/>
  <c r="P11" i="50"/>
  <c r="O11" i="50"/>
  <c r="O43" i="50"/>
  <c r="P43" i="50"/>
  <c r="P7" i="51"/>
  <c r="R7" i="51" s="1"/>
  <c r="O7" i="46"/>
  <c r="P7" i="46"/>
  <c r="Q7" i="55"/>
  <c r="Q7" i="35"/>
  <c r="P7" i="35"/>
  <c r="L16" i="36"/>
  <c r="K17" i="36"/>
  <c r="P7" i="40"/>
  <c r="Q7" i="40" s="1"/>
  <c r="U7" i="40"/>
  <c r="Q7" i="54"/>
  <c r="N15" i="36"/>
  <c r="M15" i="36"/>
  <c r="M16" i="38"/>
  <c r="K17" i="58"/>
  <c r="J18" i="58"/>
  <c r="K15" i="56"/>
  <c r="J16" i="56"/>
  <c r="L17" i="38"/>
  <c r="K18" i="38"/>
  <c r="U7" i="39"/>
  <c r="Q43" i="50" l="1"/>
  <c r="Q20" i="50"/>
  <c r="Q32" i="50"/>
  <c r="Q11" i="50"/>
  <c r="Q24" i="50"/>
  <c r="T7" i="51"/>
  <c r="Q14" i="50"/>
  <c r="Q42" i="50"/>
  <c r="Q12" i="50"/>
  <c r="Q17" i="50"/>
  <c r="Q41" i="50"/>
  <c r="Q33" i="50"/>
  <c r="Q28" i="50"/>
  <c r="Q21" i="50"/>
  <c r="Q34" i="50"/>
  <c r="Q38" i="50"/>
  <c r="Q29" i="50"/>
  <c r="Q35" i="50"/>
  <c r="Q40" i="50"/>
  <c r="Q26" i="50"/>
  <c r="Q13" i="50"/>
  <c r="Q37" i="50"/>
  <c r="Q18" i="50"/>
  <c r="Q23" i="50"/>
  <c r="Q31" i="50"/>
  <c r="Q7" i="50"/>
  <c r="Q22" i="50"/>
  <c r="Q8" i="50"/>
  <c r="Q46" i="50"/>
  <c r="Q48" i="50"/>
  <c r="Q47" i="50"/>
  <c r="Q49" i="50"/>
  <c r="Q44" i="50"/>
  <c r="Q45" i="50"/>
  <c r="Q50" i="50"/>
  <c r="Q30" i="50"/>
  <c r="Q25" i="50"/>
  <c r="Q27" i="50"/>
  <c r="Q36" i="50"/>
  <c r="Q39" i="50"/>
  <c r="Q9" i="50"/>
  <c r="Q15" i="50"/>
  <c r="Q16" i="50"/>
  <c r="Q10" i="50"/>
  <c r="Q19" i="50"/>
  <c r="S7" i="51"/>
  <c r="R7" i="50"/>
  <c r="S7" i="55"/>
  <c r="T7" i="55" s="1"/>
  <c r="S7" i="54"/>
  <c r="T7" i="54" s="1"/>
  <c r="R7" i="40"/>
  <c r="S7" i="40" s="1"/>
  <c r="L17" i="36"/>
  <c r="K18" i="36"/>
  <c r="R7" i="54"/>
  <c r="N16" i="36"/>
  <c r="M16" i="36"/>
  <c r="M17" i="38"/>
  <c r="K18" i="58"/>
  <c r="J19" i="58"/>
  <c r="K16" i="56"/>
  <c r="J17" i="56"/>
  <c r="L18" i="38"/>
  <c r="K19" i="38"/>
  <c r="R7" i="55"/>
  <c r="S7" i="43"/>
  <c r="W7" i="54" l="1"/>
  <c r="S7" i="50"/>
  <c r="U7" i="50" s="1"/>
  <c r="U7" i="55"/>
  <c r="L18" i="36"/>
  <c r="K19" i="36"/>
  <c r="M18" i="38"/>
  <c r="N17" i="36"/>
  <c r="M17" i="36"/>
  <c r="K19" i="58"/>
  <c r="J20" i="58"/>
  <c r="K17" i="56"/>
  <c r="J18" i="56"/>
  <c r="L19" i="38"/>
  <c r="K20" i="38"/>
  <c r="V7" i="40"/>
  <c r="W7" i="40" s="1"/>
  <c r="U7" i="43"/>
  <c r="T7" i="43"/>
  <c r="W7" i="55" l="1"/>
  <c r="Y7" i="55" s="1"/>
  <c r="X7" i="54"/>
  <c r="Y7" i="54"/>
  <c r="T7" i="50"/>
  <c r="K20" i="36"/>
  <c r="L19" i="36"/>
  <c r="M19" i="38"/>
  <c r="N18" i="36"/>
  <c r="M18" i="36"/>
  <c r="K20" i="58"/>
  <c r="J21" i="58"/>
  <c r="K18" i="56"/>
  <c r="J19" i="56"/>
  <c r="L20" i="38"/>
  <c r="K21" i="38"/>
  <c r="X7" i="40"/>
  <c r="X7" i="55" l="1"/>
  <c r="AA7" i="55" s="1"/>
  <c r="AB7" i="55" s="1"/>
  <c r="L20" i="36"/>
  <c r="K21" i="36"/>
  <c r="M20" i="38"/>
  <c r="N19" i="36"/>
  <c r="M19" i="36"/>
  <c r="K21" i="58"/>
  <c r="J22" i="58"/>
  <c r="K19" i="56"/>
  <c r="J20" i="56"/>
  <c r="L21" i="38"/>
  <c r="K22" i="38"/>
  <c r="AC7" i="55" l="1"/>
  <c r="L21" i="36"/>
  <c r="K22" i="36"/>
  <c r="M20" i="36"/>
  <c r="N20" i="36"/>
  <c r="M21" i="38"/>
  <c r="K22" i="58"/>
  <c r="J23" i="58"/>
  <c r="K20" i="56"/>
  <c r="J21" i="56"/>
  <c r="L22" i="38"/>
  <c r="K23" i="38"/>
  <c r="L22" i="36" l="1"/>
  <c r="K23" i="36"/>
  <c r="M22" i="38"/>
  <c r="N21" i="36"/>
  <c r="M21" i="36"/>
  <c r="K23" i="58"/>
  <c r="J24" i="58"/>
  <c r="K21" i="56"/>
  <c r="J22" i="56"/>
  <c r="L23" i="38"/>
  <c r="K24" i="38"/>
  <c r="K24" i="36" l="1"/>
  <c r="L23" i="36"/>
  <c r="M23" i="38"/>
  <c r="N22" i="36"/>
  <c r="M22" i="36"/>
  <c r="K24" i="58"/>
  <c r="J25" i="58"/>
  <c r="K22" i="56"/>
  <c r="J23" i="56"/>
  <c r="L24" i="38"/>
  <c r="K25" i="38"/>
  <c r="O7" i="24"/>
  <c r="N7" i="24"/>
  <c r="K25" i="36" l="1"/>
  <c r="L24" i="36"/>
  <c r="M24" i="38"/>
  <c r="N23" i="36"/>
  <c r="M23" i="36"/>
  <c r="K25" i="58"/>
  <c r="J26" i="58"/>
  <c r="K23" i="56"/>
  <c r="J24" i="56"/>
  <c r="L25" i="38"/>
  <c r="K26" i="38"/>
  <c r="Q7" i="24"/>
  <c r="P7" i="24"/>
  <c r="L25" i="36" l="1"/>
  <c r="K26" i="36"/>
  <c r="N24" i="36"/>
  <c r="M24" i="36"/>
  <c r="M25" i="38"/>
  <c r="K26" i="58"/>
  <c r="J27" i="58"/>
  <c r="K24" i="56"/>
  <c r="J25" i="56"/>
  <c r="L26" i="38"/>
  <c r="K27" i="38"/>
  <c r="L26" i="36" l="1"/>
  <c r="K27" i="36"/>
  <c r="M26" i="38"/>
  <c r="M25" i="36"/>
  <c r="N25" i="36"/>
  <c r="K27" i="58"/>
  <c r="J28" i="58"/>
  <c r="K25" i="56"/>
  <c r="J26" i="56"/>
  <c r="L27" i="38"/>
  <c r="K28" i="38"/>
  <c r="K28" i="36" l="1"/>
  <c r="L27" i="36"/>
  <c r="M26" i="36"/>
  <c r="N26" i="36"/>
  <c r="M27" i="38"/>
  <c r="K28" i="58"/>
  <c r="J29" i="58"/>
  <c r="K26" i="56"/>
  <c r="J27" i="56"/>
  <c r="L28" i="38"/>
  <c r="K29" i="38"/>
  <c r="L28" i="36" l="1"/>
  <c r="K29" i="36"/>
  <c r="M28" i="38"/>
  <c r="M27" i="36"/>
  <c r="N27" i="36"/>
  <c r="K29" i="58"/>
  <c r="J30" i="58"/>
  <c r="K27" i="56"/>
  <c r="J28" i="56"/>
  <c r="L29" i="38"/>
  <c r="K30" i="38"/>
  <c r="L29" i="36" l="1"/>
  <c r="K30" i="36"/>
  <c r="M28" i="36"/>
  <c r="N28" i="36"/>
  <c r="M29" i="38"/>
  <c r="K30" i="58"/>
  <c r="J31" i="58"/>
  <c r="K28" i="56"/>
  <c r="J29" i="56"/>
  <c r="L30" i="38"/>
  <c r="K31" i="38"/>
  <c r="L30" i="36" l="1"/>
  <c r="K31" i="36"/>
  <c r="M30" i="38"/>
  <c r="N29" i="36"/>
  <c r="M29" i="36"/>
  <c r="K31" i="58"/>
  <c r="J32" i="58"/>
  <c r="K29" i="56"/>
  <c r="J30" i="56"/>
  <c r="L31" i="38"/>
  <c r="K32" i="38"/>
  <c r="K32" i="36" l="1"/>
  <c r="L31" i="36"/>
  <c r="N30" i="36"/>
  <c r="M30" i="36"/>
  <c r="M31" i="38"/>
  <c r="K32" i="58"/>
  <c r="J33" i="58"/>
  <c r="K30" i="56"/>
  <c r="J31" i="56"/>
  <c r="L32" i="38"/>
  <c r="K33" i="38"/>
  <c r="L32" i="36" l="1"/>
  <c r="K33" i="36"/>
  <c r="N31" i="36"/>
  <c r="M31" i="36"/>
  <c r="M32" i="38"/>
  <c r="K33" i="58"/>
  <c r="J34" i="58"/>
  <c r="K31" i="56"/>
  <c r="J32" i="56"/>
  <c r="L33" i="38"/>
  <c r="K34" i="38"/>
  <c r="L33" i="36" l="1"/>
  <c r="K34" i="36"/>
  <c r="M33" i="38"/>
  <c r="N32" i="36"/>
  <c r="M32" i="36"/>
  <c r="K34" i="58"/>
  <c r="J35" i="58"/>
  <c r="K32" i="56"/>
  <c r="J33" i="56"/>
  <c r="L34" i="38"/>
  <c r="K35" i="38"/>
  <c r="L34" i="36" l="1"/>
  <c r="K35" i="36"/>
  <c r="N33" i="36"/>
  <c r="M33" i="36"/>
  <c r="M34" i="38"/>
  <c r="K35" i="58"/>
  <c r="J36" i="58"/>
  <c r="K33" i="56"/>
  <c r="J34" i="56"/>
  <c r="L35" i="38"/>
  <c r="K36" i="38"/>
  <c r="K36" i="36" l="1"/>
  <c r="L35" i="36"/>
  <c r="N34" i="36"/>
  <c r="M34" i="36"/>
  <c r="M35" i="38"/>
  <c r="K36" i="58"/>
  <c r="J37" i="58"/>
  <c r="K34" i="56"/>
  <c r="J35" i="56"/>
  <c r="L36" i="38"/>
  <c r="K37" i="38"/>
  <c r="L36" i="36" l="1"/>
  <c r="K37" i="36"/>
  <c r="N35" i="36"/>
  <c r="M35" i="36"/>
  <c r="M36" i="38"/>
  <c r="K37" i="58"/>
  <c r="J38" i="58"/>
  <c r="K35" i="56"/>
  <c r="J36" i="56"/>
  <c r="L37" i="38"/>
  <c r="K38" i="38"/>
  <c r="L37" i="36" l="1"/>
  <c r="K38" i="36"/>
  <c r="M36" i="36"/>
  <c r="N36" i="36"/>
  <c r="M37" i="38"/>
  <c r="K38" i="58"/>
  <c r="J39" i="58"/>
  <c r="K36" i="56"/>
  <c r="J37" i="56"/>
  <c r="L38" i="38"/>
  <c r="K39" i="38"/>
  <c r="L38" i="36" l="1"/>
  <c r="K39" i="36"/>
  <c r="N37" i="36"/>
  <c r="M37" i="36"/>
  <c r="M38" i="38"/>
  <c r="K39" i="58"/>
  <c r="J40" i="58"/>
  <c r="K37" i="56"/>
  <c r="J38" i="56"/>
  <c r="L39" i="38"/>
  <c r="K40" i="38"/>
  <c r="K40" i="36" l="1"/>
  <c r="L39" i="36"/>
  <c r="M38" i="36"/>
  <c r="N38" i="36"/>
  <c r="M39" i="38"/>
  <c r="K40" i="58"/>
  <c r="J41" i="58"/>
  <c r="K38" i="56"/>
  <c r="J39" i="56"/>
  <c r="L40" i="38"/>
  <c r="K41" i="38"/>
  <c r="L40" i="36" l="1"/>
  <c r="K41" i="36"/>
  <c r="N39" i="36"/>
  <c r="M39" i="36"/>
  <c r="M40" i="38"/>
  <c r="K41" i="58"/>
  <c r="J42" i="58"/>
  <c r="K39" i="56"/>
  <c r="J40" i="56"/>
  <c r="L41" i="38"/>
  <c r="K42" i="38"/>
  <c r="L41" i="36" l="1"/>
  <c r="K42" i="36"/>
  <c r="M41" i="38"/>
  <c r="N40" i="36"/>
  <c r="M40" i="36"/>
  <c r="K42" i="58"/>
  <c r="J43" i="58"/>
  <c r="K40" i="56"/>
  <c r="J41" i="56"/>
  <c r="L42" i="38"/>
  <c r="K43" i="38"/>
  <c r="L42" i="36" l="1"/>
  <c r="K43" i="36"/>
  <c r="M42" i="38"/>
  <c r="N41" i="36"/>
  <c r="M41" i="36"/>
  <c r="K43" i="58"/>
  <c r="J44" i="58"/>
  <c r="K41" i="56"/>
  <c r="J42" i="56"/>
  <c r="L43" i="38"/>
  <c r="K44" i="38"/>
  <c r="K44" i="36" l="1"/>
  <c r="L43" i="36"/>
  <c r="M43" i="38"/>
  <c r="N42" i="36"/>
  <c r="M42" i="36"/>
  <c r="K44" i="58"/>
  <c r="J45" i="58"/>
  <c r="K42" i="56"/>
  <c r="J43" i="56"/>
  <c r="L44" i="38"/>
  <c r="K45" i="38"/>
  <c r="L44" i="36" l="1"/>
  <c r="K45" i="36"/>
  <c r="N43" i="36"/>
  <c r="M43" i="36"/>
  <c r="M44" i="38"/>
  <c r="K45" i="58"/>
  <c r="J46" i="58"/>
  <c r="K43" i="56"/>
  <c r="J44" i="56"/>
  <c r="L45" i="38"/>
  <c r="K46" i="38"/>
  <c r="L45" i="36" l="1"/>
  <c r="K46" i="36"/>
  <c r="M44" i="36"/>
  <c r="N44" i="36"/>
  <c r="M45" i="38"/>
  <c r="K46" i="58"/>
  <c r="J47" i="58"/>
  <c r="K44" i="56"/>
  <c r="J45" i="56"/>
  <c r="L46" i="38"/>
  <c r="K47" i="38"/>
  <c r="L46" i="36" l="1"/>
  <c r="K47" i="36"/>
  <c r="M45" i="36"/>
  <c r="N45" i="36"/>
  <c r="M46" i="38"/>
  <c r="K47" i="58"/>
  <c r="J48" i="58"/>
  <c r="K45" i="56"/>
  <c r="J46" i="56"/>
  <c r="L47" i="38"/>
  <c r="K48" i="38"/>
  <c r="K48" i="36" l="1"/>
  <c r="L47" i="36"/>
  <c r="M46" i="36"/>
  <c r="N46" i="36"/>
  <c r="M47" i="38"/>
  <c r="K48" i="58"/>
  <c r="J49" i="58"/>
  <c r="K46" i="56"/>
  <c r="J47" i="56"/>
  <c r="L48" i="38"/>
  <c r="K49" i="38"/>
  <c r="K49" i="36" l="1"/>
  <c r="L48" i="36"/>
  <c r="N47" i="36"/>
  <c r="M47" i="36"/>
  <c r="M48" i="38"/>
  <c r="K49" i="58"/>
  <c r="J50" i="58"/>
  <c r="K47" i="56"/>
  <c r="J48" i="56"/>
  <c r="L49" i="38"/>
  <c r="K50" i="38"/>
  <c r="L49" i="36" l="1"/>
  <c r="K50" i="36"/>
  <c r="N48" i="36"/>
  <c r="M48" i="36"/>
  <c r="M49" i="38"/>
  <c r="K50" i="58"/>
  <c r="K48" i="56"/>
  <c r="J49" i="56"/>
  <c r="L50" i="38"/>
  <c r="L50" i="36" l="1"/>
  <c r="M50" i="38"/>
  <c r="N49" i="36"/>
  <c r="M49" i="36"/>
  <c r="K49" i="56"/>
  <c r="J50" i="56"/>
  <c r="M50" i="36" l="1"/>
  <c r="N50" i="36"/>
  <c r="K50" i="56"/>
  <c r="S7" i="56" l="1" a="1"/>
  <c r="S7" i="56" s="1"/>
  <c r="U7" i="56" s="1"/>
  <c r="R7" i="56" a="1"/>
  <c r="R7" i="56" s="1"/>
  <c r="T7" i="56" s="1"/>
  <c r="O7" i="38"/>
  <c r="V7" i="56" l="1"/>
  <c r="N7" i="38"/>
  <c r="N8" i="38"/>
  <c r="N9" i="38"/>
  <c r="N10" i="38"/>
  <c r="N11" i="38"/>
  <c r="N12"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P7" i="38" l="1"/>
  <c r="P7" i="36"/>
  <c r="O7" i="36"/>
  <c r="R7" i="36" l="1"/>
  <c r="Q7" i="36"/>
  <c r="Q7" i="38"/>
  <c r="R7" i="38"/>
  <c r="I5" i="39" l="1"/>
  <c r="I5" i="40"/>
  <c r="P7" i="39" l="1"/>
  <c r="R7" i="39" s="1"/>
  <c r="S7" i="39" s="1"/>
  <c r="Q7" i="39" l="1"/>
  <c r="T7" i="39" s="1"/>
  <c r="V7" i="39" s="1"/>
  <c r="X7" i="39" l="1"/>
  <c r="W7" i="39"/>
  <c r="Z7" i="39" l="1"/>
  <c r="AA7" i="39" s="1"/>
  <c r="AB7" i="3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<sst xmlns="http://schemas.openxmlformats.org/spreadsheetml/2006/main" count="1822" uniqueCount="650">
  <si>
    <t>Tab</t>
  </si>
  <si>
    <t>d-1</t>
  </si>
  <si>
    <t>Difference</t>
  </si>
  <si>
    <t>Ordered</t>
  </si>
  <si>
    <t>r-1</t>
  </si>
  <si>
    <t>Ratio</t>
  </si>
  <si>
    <t>aci</t>
  </si>
  <si>
    <t>Absolute concentration index</t>
  </si>
  <si>
    <t>rci</t>
  </si>
  <si>
    <t>Relative concentration index</t>
  </si>
  <si>
    <t>sii</t>
  </si>
  <si>
    <t>Slope index of inequality</t>
  </si>
  <si>
    <t>rii</t>
  </si>
  <si>
    <t>Relative index of inequality</t>
  </si>
  <si>
    <t>par-1</t>
  </si>
  <si>
    <t>Population attributable risk</t>
  </si>
  <si>
    <t>paf-1</t>
  </si>
  <si>
    <t>Population attributable fraction</t>
  </si>
  <si>
    <t>d-2</t>
  </si>
  <si>
    <t>Non-ordered</t>
  </si>
  <si>
    <t>r-2</t>
  </si>
  <si>
    <t>bgv</t>
  </si>
  <si>
    <t>Between-group variance</t>
  </si>
  <si>
    <t>bgsd</t>
  </si>
  <si>
    <t>Between-group standard deviation</t>
  </si>
  <si>
    <t>cov</t>
  </si>
  <si>
    <t>Coefficient of variation</t>
  </si>
  <si>
    <t>mdb</t>
  </si>
  <si>
    <t>Mean difference from best-performing subgroup</t>
  </si>
  <si>
    <t>mdm</t>
  </si>
  <si>
    <t>Mean difference from mean</t>
  </si>
  <si>
    <t>mdr</t>
  </si>
  <si>
    <t>Mean difference from a reference subgroup</t>
  </si>
  <si>
    <t>idis</t>
  </si>
  <si>
    <t>Index of disparity</t>
  </si>
  <si>
    <t>ti</t>
  </si>
  <si>
    <t>Theil Index</t>
  </si>
  <si>
    <t>mld</t>
  </si>
  <si>
    <t>Mean log deviation</t>
  </si>
  <si>
    <t>par-2</t>
  </si>
  <si>
    <t>paf-2</t>
  </si>
  <si>
    <t>Value of no inequality</t>
  </si>
  <si>
    <t>Interpretation</t>
  </si>
  <si>
    <t>Summary measure formula</t>
  </si>
  <si>
    <t>Variance formula</t>
  </si>
  <si>
    <t>Notation</t>
  </si>
  <si>
    <t>Notes</t>
  </si>
  <si>
    <t>Absolute</t>
  </si>
  <si>
    <t>Simple</t>
  </si>
  <si>
    <t>Unweighted</t>
  </si>
  <si>
    <t>Unit of indicator</t>
  </si>
  <si>
    <t>Zero</t>
  </si>
  <si>
    <r>
      <t>D = y</t>
    </r>
    <r>
      <rPr>
        <vertAlign val="subscript"/>
        <sz val="11"/>
        <rFont val="Calibri"/>
        <family val="2"/>
        <scheme val="minor"/>
      </rPr>
      <t>1</t>
    </r>
    <r>
      <rPr>
        <sz val="11"/>
        <rFont val="Calibri"/>
        <family val="2"/>
        <scheme val="minor"/>
      </rPr>
      <t xml:space="preserve"> – y</t>
    </r>
    <r>
      <rPr>
        <vertAlign val="subscript"/>
        <sz val="11"/>
        <rFont val="Calibri"/>
        <family val="2"/>
        <scheme val="minor"/>
      </rPr>
      <t>2</t>
    </r>
  </si>
  <si>
    <r>
      <t>var(D) = σ</t>
    </r>
    <r>
      <rPr>
        <vertAlign val="subscript"/>
        <sz val="11"/>
        <rFont val="Calibri"/>
        <family val="2"/>
        <scheme val="minor"/>
      </rPr>
      <t>1</t>
    </r>
    <r>
      <rPr>
        <vertAlign val="superscript"/>
        <sz val="11"/>
        <rFont val="Calibri"/>
        <family val="2"/>
        <scheme val="minor"/>
      </rPr>
      <t>2</t>
    </r>
    <r>
      <rPr>
        <sz val="11"/>
        <rFont val="Calibri"/>
        <family val="2"/>
        <scheme val="minor"/>
      </rPr>
      <t xml:space="preserve"> + σ</t>
    </r>
    <r>
      <rPr>
        <vertAlign val="subscript"/>
        <sz val="11"/>
        <rFont val="Calibri"/>
        <family val="2"/>
        <scheme val="minor"/>
      </rPr>
      <t>2</t>
    </r>
    <r>
      <rPr>
        <vertAlign val="superscript"/>
        <sz val="11"/>
        <rFont val="Calibri"/>
        <family val="2"/>
        <scheme val="minor"/>
      </rPr>
      <t>2</t>
    </r>
  </si>
  <si>
    <r>
      <t>y</t>
    </r>
    <r>
      <rPr>
        <vertAlign val="subscript"/>
        <sz val="11"/>
        <color theme="1"/>
        <rFont val="Calibri"/>
        <family val="2"/>
        <scheme val="minor"/>
      </rPr>
      <t>1</t>
    </r>
    <r>
      <rPr>
        <sz val="11"/>
        <color theme="1"/>
        <rFont val="Calibri"/>
        <family val="2"/>
        <scheme val="minor"/>
      </rPr>
      <t xml:space="preserve"> = estimate for subgroup 1
y</t>
    </r>
    <r>
      <rPr>
        <vertAlign val="subscript"/>
        <sz val="11"/>
        <color theme="1"/>
        <rFont val="Calibri"/>
        <family val="2"/>
        <scheme val="minor"/>
      </rPr>
      <t>2</t>
    </r>
    <r>
      <rPr>
        <sz val="11"/>
        <color theme="1"/>
        <rFont val="Calibri"/>
        <family val="2"/>
        <scheme val="minor"/>
      </rPr>
      <t xml:space="preserve"> = estimate for subgroup 2 
σ</t>
    </r>
    <r>
      <rPr>
        <vertAlign val="subscript"/>
        <sz val="11"/>
        <color theme="1"/>
        <rFont val="Calibri"/>
        <family val="2"/>
        <scheme val="minor"/>
      </rPr>
      <t>1</t>
    </r>
    <r>
      <rPr>
        <sz val="11"/>
        <color theme="1"/>
        <rFont val="Calibri"/>
        <family val="2"/>
        <scheme val="minor"/>
      </rPr>
      <t xml:space="preserve"> = standard error for subgroup 1</t>
    </r>
    <r>
      <rPr>
        <sz val="7.7"/>
        <color theme="1"/>
        <rFont val="Calibri"/>
        <family val="2"/>
      </rPr>
      <t xml:space="preserve">
</t>
    </r>
    <r>
      <rPr>
        <sz val="11"/>
        <color theme="1"/>
        <rFont val="Calibri"/>
        <family val="2"/>
        <scheme val="minor"/>
      </rPr>
      <t>σ</t>
    </r>
    <r>
      <rPr>
        <vertAlign val="subscript"/>
        <sz val="11"/>
        <color theme="1"/>
        <rFont val="Calibri"/>
        <family val="2"/>
        <scheme val="minor"/>
      </rPr>
      <t>2</t>
    </r>
    <r>
      <rPr>
        <sz val="11"/>
        <color theme="1"/>
        <rFont val="Calibri"/>
        <family val="2"/>
        <scheme val="minor"/>
      </rPr>
      <t xml:space="preserve"> = standard error for subgroup 2</t>
    </r>
  </si>
  <si>
    <t>No unit</t>
  </si>
  <si>
    <t>One</t>
  </si>
  <si>
    <r>
      <t>R = y</t>
    </r>
    <r>
      <rPr>
        <vertAlign val="subscript"/>
        <sz val="11"/>
        <rFont val="Calibri"/>
        <family val="2"/>
        <scheme val="minor"/>
      </rPr>
      <t>1</t>
    </r>
    <r>
      <rPr>
        <sz val="11"/>
        <rFont val="Calibri"/>
        <family val="2"/>
        <scheme val="minor"/>
      </rPr>
      <t xml:space="preserve"> / y</t>
    </r>
    <r>
      <rPr>
        <vertAlign val="subscript"/>
        <sz val="11"/>
        <rFont val="Calibri"/>
        <family val="2"/>
        <scheme val="minor"/>
      </rPr>
      <t>2</t>
    </r>
  </si>
  <si>
    <r>
      <t>var(R) = (1/y</t>
    </r>
    <r>
      <rPr>
        <vertAlign val="subscript"/>
        <sz val="11"/>
        <color theme="1"/>
        <rFont val="Calibri"/>
        <family val="2"/>
        <scheme val="minor"/>
      </rPr>
      <t>2</t>
    </r>
    <r>
      <rPr>
        <sz val="11"/>
        <color theme="1"/>
        <rFont val="Calibri"/>
        <family val="2"/>
        <scheme val="minor"/>
      </rPr>
      <t>)</t>
    </r>
    <r>
      <rPr>
        <vertAlign val="superscript"/>
        <sz val="11"/>
        <color theme="1"/>
        <rFont val="Calibri"/>
        <family val="2"/>
        <scheme val="minor"/>
      </rPr>
      <t>2</t>
    </r>
    <r>
      <rPr>
        <sz val="11"/>
        <color theme="1"/>
        <rFont val="Calibri"/>
        <family val="2"/>
        <scheme val="minor"/>
      </rPr>
      <t>σ</t>
    </r>
    <r>
      <rPr>
        <vertAlign val="subscript"/>
        <sz val="11"/>
        <color theme="1"/>
        <rFont val="Calibri"/>
        <family val="2"/>
        <scheme val="minor"/>
      </rPr>
      <t>1</t>
    </r>
    <r>
      <rPr>
        <vertAlign val="superscript"/>
        <sz val="11"/>
        <color theme="1"/>
        <rFont val="Calibri"/>
        <family val="2"/>
        <scheme val="minor"/>
      </rPr>
      <t>2</t>
    </r>
    <r>
      <rPr>
        <sz val="11"/>
        <color theme="1"/>
        <rFont val="Calibri"/>
        <family val="2"/>
        <scheme val="minor"/>
      </rPr>
      <t xml:space="preserve"> + (y</t>
    </r>
    <r>
      <rPr>
        <vertAlign val="subscript"/>
        <sz val="11"/>
        <color theme="1"/>
        <rFont val="Calibri"/>
        <family val="2"/>
        <scheme val="minor"/>
      </rPr>
      <t>1</t>
    </r>
    <r>
      <rPr>
        <sz val="11"/>
        <color theme="1"/>
        <rFont val="Calibri"/>
        <family val="2"/>
        <scheme val="minor"/>
      </rPr>
      <t>/y</t>
    </r>
    <r>
      <rPr>
        <vertAlign val="subscript"/>
        <sz val="11"/>
        <color theme="1"/>
        <rFont val="Calibri"/>
        <family val="2"/>
        <scheme val="minor"/>
      </rPr>
      <t>2</t>
    </r>
    <r>
      <rPr>
        <sz val="11"/>
        <color theme="1"/>
        <rFont val="Calibri"/>
        <family val="2"/>
        <scheme val="minor"/>
      </rPr>
      <t>)</t>
    </r>
    <r>
      <rPr>
        <vertAlign val="superscript"/>
        <sz val="11"/>
        <color theme="1"/>
        <rFont val="Calibri"/>
        <family val="2"/>
        <scheme val="minor"/>
      </rPr>
      <t>2</t>
    </r>
    <r>
      <rPr>
        <sz val="11"/>
        <color theme="1"/>
        <rFont val="Calibri"/>
        <family val="2"/>
        <scheme val="minor"/>
      </rPr>
      <t>σ</t>
    </r>
    <r>
      <rPr>
        <vertAlign val="subscript"/>
        <sz val="11"/>
        <color theme="1"/>
        <rFont val="Calibri"/>
        <family val="2"/>
        <scheme val="minor"/>
      </rPr>
      <t>2</t>
    </r>
    <r>
      <rPr>
        <vertAlign val="superscript"/>
        <sz val="11"/>
        <color theme="1"/>
        <rFont val="Calibri"/>
        <family val="2"/>
        <scheme val="minor"/>
      </rPr>
      <t>2</t>
    </r>
  </si>
  <si>
    <t>Complex</t>
  </si>
  <si>
    <t>Weighted</t>
  </si>
  <si>
    <r>
      <t xml:space="preserve">ACI = </t>
    </r>
    <r>
      <rPr>
        <sz val="11"/>
        <color theme="1"/>
        <rFont val="Calibri"/>
        <family val="2"/>
      </rPr>
      <t>∑</t>
    </r>
    <r>
      <rPr>
        <vertAlign val="subscript"/>
        <sz val="11"/>
        <color theme="1"/>
        <rFont val="Calibri"/>
        <family val="2"/>
      </rPr>
      <t>j</t>
    </r>
    <r>
      <rPr>
        <sz val="11"/>
        <color theme="1"/>
        <rFont val="Calibri"/>
        <family val="2"/>
      </rPr>
      <t xml:space="preserve"> p</t>
    </r>
    <r>
      <rPr>
        <vertAlign val="subscript"/>
        <sz val="11"/>
        <color theme="1"/>
        <rFont val="Calibri"/>
        <family val="2"/>
      </rPr>
      <t>j</t>
    </r>
    <r>
      <rPr>
        <sz val="11"/>
        <color theme="1"/>
        <rFont val="Calibri"/>
        <family val="2"/>
      </rPr>
      <t>(2X</t>
    </r>
    <r>
      <rPr>
        <vertAlign val="subscript"/>
        <sz val="11"/>
        <color theme="1"/>
        <rFont val="Calibri"/>
        <family val="2"/>
      </rPr>
      <t>j</t>
    </r>
    <r>
      <rPr>
        <sz val="11"/>
        <color theme="1"/>
        <rFont val="Calibri"/>
        <family val="2"/>
      </rPr>
      <t xml:space="preserve"> – 1)y</t>
    </r>
    <r>
      <rPr>
        <vertAlign val="subscript"/>
        <sz val="11"/>
        <color theme="1"/>
        <rFont val="Calibri"/>
        <family val="2"/>
      </rPr>
      <t>j</t>
    </r>
  </si>
  <si>
    <r>
      <t>var(ACI) = ∑</t>
    </r>
    <r>
      <rPr>
        <vertAlign val="subscript"/>
        <sz val="11"/>
        <color theme="1"/>
        <rFont val="Calibri"/>
        <family val="2"/>
        <scheme val="minor"/>
      </rPr>
      <t>j</t>
    </r>
    <r>
      <rPr>
        <sz val="11"/>
        <color theme="1"/>
        <rFont val="Calibri"/>
        <family val="2"/>
        <scheme val="minor"/>
      </rPr>
      <t xml:space="preserve"> p</t>
    </r>
    <r>
      <rPr>
        <vertAlign val="subscript"/>
        <sz val="11"/>
        <color theme="1"/>
        <rFont val="Calibri"/>
        <family val="2"/>
        <scheme val="minor"/>
      </rPr>
      <t>j</t>
    </r>
    <r>
      <rPr>
        <vertAlign val="superscript"/>
        <sz val="11"/>
        <color theme="1"/>
        <rFont val="Calibri"/>
        <family val="2"/>
        <scheme val="minor"/>
      </rPr>
      <t>2</t>
    </r>
    <r>
      <rPr>
        <sz val="11"/>
        <color theme="1"/>
        <rFont val="Calibri"/>
        <family val="2"/>
        <scheme val="minor"/>
      </rPr>
      <t>σ</t>
    </r>
    <r>
      <rPr>
        <vertAlign val="subscript"/>
        <sz val="11"/>
        <color theme="1"/>
        <rFont val="Calibri"/>
        <family val="2"/>
        <scheme val="minor"/>
      </rPr>
      <t>j</t>
    </r>
    <r>
      <rPr>
        <vertAlign val="superscript"/>
        <sz val="11"/>
        <color theme="1"/>
        <rFont val="Calibri"/>
        <family val="2"/>
        <scheme val="minor"/>
      </rPr>
      <t>2</t>
    </r>
    <r>
      <rPr>
        <sz val="11"/>
        <color theme="1"/>
        <rFont val="Calibri"/>
        <family val="2"/>
        <scheme val="minor"/>
      </rPr>
      <t>(2X</t>
    </r>
    <r>
      <rPr>
        <vertAlign val="subscript"/>
        <sz val="11"/>
        <color theme="1"/>
        <rFont val="Calibri"/>
        <family val="2"/>
        <scheme val="minor"/>
      </rPr>
      <t>j</t>
    </r>
    <r>
      <rPr>
        <sz val="11"/>
        <color theme="1"/>
        <rFont val="Calibri"/>
        <family val="2"/>
        <scheme val="minor"/>
      </rPr>
      <t xml:space="preserve"> – 1)</t>
    </r>
    <r>
      <rPr>
        <vertAlign val="superscript"/>
        <sz val="11"/>
        <color theme="1"/>
        <rFont val="Calibri"/>
        <family val="2"/>
        <scheme val="minor"/>
      </rPr>
      <t>2</t>
    </r>
  </si>
  <si>
    <r>
      <t>p</t>
    </r>
    <r>
      <rPr>
        <vertAlign val="subscript"/>
        <sz val="11"/>
        <color theme="1"/>
        <rFont val="Calibri"/>
        <family val="2"/>
        <scheme val="minor"/>
      </rPr>
      <t>j</t>
    </r>
    <r>
      <rPr>
        <sz val="11"/>
        <color theme="1"/>
        <rFont val="Calibri"/>
        <family val="2"/>
        <scheme val="minor"/>
      </rPr>
      <t xml:space="preserve"> = population share of subgroup j out of the total population
X</t>
    </r>
    <r>
      <rPr>
        <vertAlign val="subscript"/>
        <sz val="11"/>
        <color theme="1"/>
        <rFont val="Calibri"/>
        <family val="2"/>
        <scheme val="minor"/>
      </rPr>
      <t>j</t>
    </r>
    <r>
      <rPr>
        <sz val="11"/>
        <color theme="1"/>
        <rFont val="Calibri"/>
        <family val="2"/>
        <scheme val="minor"/>
      </rPr>
      <t xml:space="preserve"> = relative rank of subgroup j
y</t>
    </r>
    <r>
      <rPr>
        <vertAlign val="subscript"/>
        <sz val="11"/>
        <color theme="1"/>
        <rFont val="Calibri"/>
        <family val="2"/>
        <scheme val="minor"/>
      </rPr>
      <t>j</t>
    </r>
    <r>
      <rPr>
        <sz val="11"/>
        <color theme="1"/>
        <rFont val="Calibri"/>
        <family val="2"/>
        <scheme val="minor"/>
      </rPr>
      <t xml:space="preserve"> = estimate for subgroup j
σ</t>
    </r>
    <r>
      <rPr>
        <vertAlign val="subscript"/>
        <sz val="11"/>
        <color theme="1"/>
        <rFont val="Calibri"/>
        <family val="2"/>
        <scheme val="minor"/>
      </rPr>
      <t>j</t>
    </r>
    <r>
      <rPr>
        <sz val="11"/>
        <color theme="1"/>
        <rFont val="Calibri"/>
        <family val="2"/>
        <scheme val="minor"/>
      </rPr>
      <t xml:space="preserve"> = standard error for subgroup j</t>
    </r>
  </si>
  <si>
    <t>Relative</t>
  </si>
  <si>
    <r>
      <t>var(RCI) = {∑</t>
    </r>
    <r>
      <rPr>
        <vertAlign val="subscript"/>
        <sz val="11"/>
        <color theme="1"/>
        <rFont val="Calibri"/>
        <family val="2"/>
        <scheme val="minor"/>
      </rPr>
      <t>j</t>
    </r>
    <r>
      <rPr>
        <sz val="11"/>
        <color theme="1"/>
        <rFont val="Calibri"/>
        <family val="2"/>
        <scheme val="minor"/>
      </rPr>
      <t xml:space="preserve"> p</t>
    </r>
    <r>
      <rPr>
        <vertAlign val="subscript"/>
        <sz val="11"/>
        <color theme="1"/>
        <rFont val="Calibri"/>
        <family val="2"/>
        <scheme val="minor"/>
      </rPr>
      <t>j</t>
    </r>
    <r>
      <rPr>
        <vertAlign val="superscript"/>
        <sz val="11"/>
        <color theme="1"/>
        <rFont val="Calibri"/>
        <family val="2"/>
        <scheme val="minor"/>
      </rPr>
      <t>2</t>
    </r>
    <r>
      <rPr>
        <sz val="11"/>
        <color theme="1"/>
        <rFont val="Calibri"/>
        <family val="2"/>
        <scheme val="minor"/>
      </rPr>
      <t>σ</t>
    </r>
    <r>
      <rPr>
        <vertAlign val="subscript"/>
        <sz val="11"/>
        <color theme="1"/>
        <rFont val="Calibri"/>
        <family val="2"/>
        <scheme val="minor"/>
      </rPr>
      <t>j</t>
    </r>
    <r>
      <rPr>
        <vertAlign val="superscript"/>
        <sz val="11"/>
        <color theme="1"/>
        <rFont val="Calibri"/>
        <family val="2"/>
        <scheme val="minor"/>
      </rPr>
      <t>2</t>
    </r>
    <r>
      <rPr>
        <sz val="11"/>
        <color theme="1"/>
        <rFont val="Calibri"/>
        <family val="2"/>
        <scheme val="minor"/>
      </rPr>
      <t>[(2X</t>
    </r>
    <r>
      <rPr>
        <vertAlign val="subscript"/>
        <sz val="11"/>
        <color theme="1"/>
        <rFont val="Calibri"/>
        <family val="2"/>
        <scheme val="minor"/>
      </rPr>
      <t>j</t>
    </r>
    <r>
      <rPr>
        <sz val="11"/>
        <color theme="1"/>
        <rFont val="Calibri"/>
        <family val="2"/>
        <scheme val="minor"/>
      </rPr>
      <t xml:space="preserve"> – 1) – RCI]</t>
    </r>
    <r>
      <rPr>
        <vertAlign val="superscript"/>
        <sz val="11"/>
        <color theme="1"/>
        <rFont val="Calibri"/>
        <family val="2"/>
        <scheme val="minor"/>
      </rPr>
      <t>2</t>
    </r>
    <r>
      <rPr>
        <sz val="11"/>
        <color theme="1"/>
        <rFont val="Calibri"/>
        <family val="2"/>
        <scheme val="minor"/>
      </rPr>
      <t xml:space="preserve">} / </t>
    </r>
    <r>
      <rPr>
        <sz val="11"/>
        <color theme="1"/>
        <rFont val="Calibri"/>
        <family val="2"/>
      </rPr>
      <t>μ</t>
    </r>
    <r>
      <rPr>
        <vertAlign val="superscript"/>
        <sz val="11"/>
        <color theme="1"/>
        <rFont val="Calibri"/>
        <family val="2"/>
      </rPr>
      <t>2</t>
    </r>
  </si>
  <si>
    <r>
      <t>p</t>
    </r>
    <r>
      <rPr>
        <vertAlign val="subscript"/>
        <sz val="11"/>
        <color theme="1"/>
        <rFont val="Calibri"/>
        <family val="2"/>
        <scheme val="minor"/>
      </rPr>
      <t>j</t>
    </r>
    <r>
      <rPr>
        <sz val="11"/>
        <color theme="1"/>
        <rFont val="Calibri"/>
        <family val="2"/>
        <scheme val="minor"/>
      </rPr>
      <t xml:space="preserve"> = population share of subgroup j out of the total population
X</t>
    </r>
    <r>
      <rPr>
        <vertAlign val="subscript"/>
        <sz val="11"/>
        <color theme="1"/>
        <rFont val="Calibri"/>
        <family val="2"/>
        <scheme val="minor"/>
      </rPr>
      <t>j</t>
    </r>
    <r>
      <rPr>
        <sz val="11"/>
        <color theme="1"/>
        <rFont val="Calibri"/>
        <family val="2"/>
        <scheme val="minor"/>
      </rPr>
      <t xml:space="preserve"> = relative rank of subgroup j
y</t>
    </r>
    <r>
      <rPr>
        <vertAlign val="subscript"/>
        <sz val="11"/>
        <color theme="1"/>
        <rFont val="Calibri"/>
        <family val="2"/>
        <scheme val="minor"/>
      </rPr>
      <t>j</t>
    </r>
    <r>
      <rPr>
        <sz val="11"/>
        <color theme="1"/>
        <rFont val="Calibri"/>
        <family val="2"/>
        <scheme val="minor"/>
      </rPr>
      <t xml:space="preserve"> = estimate for subgroup j
σ</t>
    </r>
    <r>
      <rPr>
        <vertAlign val="subscript"/>
        <sz val="11"/>
        <color theme="1"/>
        <rFont val="Calibri"/>
        <family val="2"/>
        <scheme val="minor"/>
      </rPr>
      <t>j</t>
    </r>
    <r>
      <rPr>
        <sz val="11"/>
        <color theme="1"/>
        <rFont val="Calibri"/>
        <family val="2"/>
        <scheme val="minor"/>
      </rPr>
      <t xml:space="preserve"> = standard error for subgroup j
</t>
    </r>
    <r>
      <rPr>
        <sz val="11"/>
        <color theme="1"/>
        <rFont val="Calibri"/>
        <family val="2"/>
      </rPr>
      <t>μ</t>
    </r>
    <r>
      <rPr>
        <sz val="9.35"/>
        <color theme="1"/>
        <rFont val="Calibri"/>
        <family val="2"/>
      </rPr>
      <t xml:space="preserve"> </t>
    </r>
    <r>
      <rPr>
        <sz val="11"/>
        <color theme="1"/>
        <rFont val="Calibri"/>
        <family val="2"/>
      </rPr>
      <t>= weighted mean (setting average)</t>
    </r>
  </si>
  <si>
    <r>
      <t>SII = v</t>
    </r>
    <r>
      <rPr>
        <vertAlign val="subscript"/>
        <sz val="11"/>
        <rFont val="Calibri"/>
        <family val="2"/>
        <scheme val="minor"/>
      </rPr>
      <t>1</t>
    </r>
    <r>
      <rPr>
        <sz val="11"/>
        <rFont val="Calibri"/>
        <family val="2"/>
        <scheme val="minor"/>
      </rPr>
      <t xml:space="preserve"> – v</t>
    </r>
    <r>
      <rPr>
        <vertAlign val="subscript"/>
        <sz val="11"/>
        <rFont val="Calibri"/>
        <family val="2"/>
        <scheme val="minor"/>
      </rPr>
      <t>0</t>
    </r>
  </si>
  <si>
    <r>
      <t>RII = v</t>
    </r>
    <r>
      <rPr>
        <vertAlign val="subscript"/>
        <sz val="11"/>
        <rFont val="Calibri"/>
        <family val="2"/>
        <scheme val="minor"/>
      </rPr>
      <t>1</t>
    </r>
    <r>
      <rPr>
        <sz val="11"/>
        <rFont val="Calibri"/>
        <family val="2"/>
        <scheme val="minor"/>
      </rPr>
      <t xml:space="preserve"> / v</t>
    </r>
    <r>
      <rPr>
        <vertAlign val="subscript"/>
        <sz val="11"/>
        <rFont val="Calibri"/>
        <family val="2"/>
        <scheme val="minor"/>
      </rPr>
      <t>0</t>
    </r>
  </si>
  <si>
    <r>
      <t>PAR = y</t>
    </r>
    <r>
      <rPr>
        <vertAlign val="subscript"/>
        <sz val="11"/>
        <color theme="1"/>
        <rFont val="Calibri"/>
        <family val="2"/>
        <scheme val="minor"/>
      </rPr>
      <t>ref</t>
    </r>
    <r>
      <rPr>
        <sz val="11"/>
        <color theme="1"/>
        <rFont val="Calibri"/>
        <family val="2"/>
        <scheme val="minor"/>
      </rPr>
      <t xml:space="preserve"> – </t>
    </r>
    <r>
      <rPr>
        <sz val="11"/>
        <color theme="1"/>
        <rFont val="Calibri"/>
        <family val="2"/>
      </rPr>
      <t>μ</t>
    </r>
  </si>
  <si>
    <r>
      <t>y</t>
    </r>
    <r>
      <rPr>
        <vertAlign val="subscript"/>
        <sz val="11"/>
        <color theme="1"/>
        <rFont val="Calibri"/>
        <family val="2"/>
        <scheme val="minor"/>
      </rPr>
      <t>ref</t>
    </r>
    <r>
      <rPr>
        <sz val="11"/>
        <color theme="1"/>
        <rFont val="Calibri"/>
        <family val="2"/>
        <scheme val="minor"/>
      </rPr>
      <t xml:space="preserve"> = estimate for a reference subgroup
</t>
    </r>
    <r>
      <rPr>
        <sz val="11"/>
        <color theme="1"/>
        <rFont val="Calibri"/>
        <family val="2"/>
      </rPr>
      <t>μ = weighted mean (setting average)</t>
    </r>
    <r>
      <rPr>
        <sz val="11"/>
        <color theme="1"/>
        <rFont val="Calibri"/>
        <family val="2"/>
        <scheme val="minor"/>
      </rPr>
      <t xml:space="preserve">
PAF = population attributable fraction
PAF</t>
    </r>
    <r>
      <rPr>
        <vertAlign val="subscript"/>
        <sz val="11"/>
        <color theme="1"/>
        <rFont val="Calibri"/>
        <family val="2"/>
        <scheme val="minor"/>
      </rPr>
      <t>se</t>
    </r>
    <r>
      <rPr>
        <sz val="11"/>
        <color theme="1"/>
        <rFont val="Calibri"/>
        <family val="2"/>
        <scheme val="minor"/>
      </rPr>
      <t xml:space="preserve"> = standard error of population attributable fraction</t>
    </r>
  </si>
  <si>
    <t>Squared unit of indicator</t>
  </si>
  <si>
    <r>
      <t xml:space="preserve">BGV = </t>
    </r>
    <r>
      <rPr>
        <sz val="11"/>
        <color theme="1"/>
        <rFont val="Calibri"/>
        <family val="2"/>
      </rPr>
      <t>∑</t>
    </r>
    <r>
      <rPr>
        <vertAlign val="subscript"/>
        <sz val="11"/>
        <color theme="1"/>
        <rFont val="Calibri"/>
        <family val="2"/>
      </rPr>
      <t>j</t>
    </r>
    <r>
      <rPr>
        <sz val="11"/>
        <color theme="1"/>
        <rFont val="Calibri"/>
        <family val="2"/>
      </rPr>
      <t xml:space="preserve"> p</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μ)</t>
    </r>
    <r>
      <rPr>
        <vertAlign val="superscript"/>
        <sz val="11"/>
        <color theme="1"/>
        <rFont val="Calibri"/>
        <family val="2"/>
      </rPr>
      <t>2</t>
    </r>
  </si>
  <si>
    <t xml:space="preserve">BGV is more sensitive to outlier estimates as it gives more weight to the estimates that are further from the setting average. </t>
  </si>
  <si>
    <t>Weighted / unweighted</t>
  </si>
  <si>
    <r>
      <t xml:space="preserve">MDBU = 1/n * </t>
    </r>
    <r>
      <rPr>
        <sz val="11"/>
        <color theme="1"/>
        <rFont val="Calibri"/>
        <family val="2"/>
      </rPr>
      <t>∑</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y</t>
    </r>
    <r>
      <rPr>
        <vertAlign val="subscript"/>
        <sz val="11"/>
        <color theme="1"/>
        <rFont val="Calibri"/>
        <family val="2"/>
      </rPr>
      <t>ref</t>
    </r>
    <r>
      <rPr>
        <sz val="11"/>
        <color theme="1"/>
        <rFont val="Calibri"/>
        <family val="2"/>
      </rPr>
      <t>|
MDBW = ∑</t>
    </r>
    <r>
      <rPr>
        <vertAlign val="subscript"/>
        <sz val="11"/>
        <color theme="1"/>
        <rFont val="Calibri"/>
        <family val="2"/>
      </rPr>
      <t>j</t>
    </r>
    <r>
      <rPr>
        <sz val="11"/>
        <color theme="1"/>
        <rFont val="Calibri"/>
        <family val="2"/>
      </rPr>
      <t>p</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y</t>
    </r>
    <r>
      <rPr>
        <vertAlign val="subscript"/>
        <sz val="11"/>
        <color theme="1"/>
        <rFont val="Calibri"/>
        <family val="2"/>
      </rPr>
      <t>ref</t>
    </r>
    <r>
      <rPr>
        <sz val="11"/>
        <color theme="1"/>
        <rFont val="Calibri"/>
        <family val="2"/>
      </rPr>
      <t>|</t>
    </r>
  </si>
  <si>
    <r>
      <t>n = number of subgroups
y</t>
    </r>
    <r>
      <rPr>
        <vertAlign val="subscript"/>
        <sz val="11"/>
        <color theme="1"/>
        <rFont val="Calibri"/>
        <family val="2"/>
        <scheme val="minor"/>
      </rPr>
      <t>j</t>
    </r>
    <r>
      <rPr>
        <sz val="11"/>
        <color theme="1"/>
        <rFont val="Calibri"/>
        <family val="2"/>
        <scheme val="minor"/>
      </rPr>
      <t xml:space="preserve"> = estimate for subgroup j
y</t>
    </r>
    <r>
      <rPr>
        <vertAlign val="subscript"/>
        <sz val="11"/>
        <color theme="1"/>
        <rFont val="Calibri"/>
        <family val="2"/>
        <scheme val="minor"/>
      </rPr>
      <t>ref</t>
    </r>
    <r>
      <rPr>
        <sz val="11"/>
        <color theme="1"/>
        <rFont val="Calibri"/>
        <family val="2"/>
        <scheme val="minor"/>
      </rPr>
      <t xml:space="preserve"> = highest subgroup estimate for favourable indicators or lowest subgroup estimate for adverse indicators
p</t>
    </r>
    <r>
      <rPr>
        <vertAlign val="subscript"/>
        <sz val="11"/>
        <color theme="1"/>
        <rFont val="Calibri"/>
        <family val="2"/>
        <scheme val="minor"/>
      </rPr>
      <t>j</t>
    </r>
    <r>
      <rPr>
        <sz val="11"/>
        <color theme="1"/>
        <rFont val="Calibri"/>
        <family val="2"/>
        <scheme val="minor"/>
      </rPr>
      <t xml:space="preserve"> = population share of subgroup j out of the total population</t>
    </r>
  </si>
  <si>
    <r>
      <t xml:space="preserve">MDMU = 1/n * </t>
    </r>
    <r>
      <rPr>
        <sz val="11"/>
        <color theme="1"/>
        <rFont val="Calibri"/>
        <family val="2"/>
      </rPr>
      <t>∑</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μ|
MDMW = ∑</t>
    </r>
    <r>
      <rPr>
        <vertAlign val="subscript"/>
        <sz val="11"/>
        <color theme="1"/>
        <rFont val="Calibri"/>
        <family val="2"/>
      </rPr>
      <t>j</t>
    </r>
    <r>
      <rPr>
        <sz val="11"/>
        <color theme="1"/>
        <rFont val="Calibri"/>
        <family val="2"/>
      </rPr>
      <t>p</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μ|</t>
    </r>
  </si>
  <si>
    <r>
      <t>n = number of subgroups
y</t>
    </r>
    <r>
      <rPr>
        <vertAlign val="subscript"/>
        <sz val="11"/>
        <color theme="1"/>
        <rFont val="Calibri"/>
        <family val="2"/>
        <scheme val="minor"/>
      </rPr>
      <t>j</t>
    </r>
    <r>
      <rPr>
        <sz val="11"/>
        <color theme="1"/>
        <rFont val="Calibri"/>
        <family val="2"/>
        <scheme val="minor"/>
      </rPr>
      <t xml:space="preserve"> = estimate for subgroup j
μ = weighted mean (setting average)
p</t>
    </r>
    <r>
      <rPr>
        <vertAlign val="subscript"/>
        <sz val="11"/>
        <color theme="1"/>
        <rFont val="Calibri"/>
        <family val="2"/>
        <scheme val="minor"/>
      </rPr>
      <t>j</t>
    </r>
    <r>
      <rPr>
        <sz val="11"/>
        <color theme="1"/>
        <rFont val="Calibri"/>
        <family val="2"/>
        <scheme val="minor"/>
      </rPr>
      <t xml:space="preserve"> = population share of subgroup j out of the total population</t>
    </r>
  </si>
  <si>
    <r>
      <t xml:space="preserve">MDRU = 1/n * </t>
    </r>
    <r>
      <rPr>
        <sz val="11"/>
        <color theme="1"/>
        <rFont val="Calibri"/>
        <family val="2"/>
      </rPr>
      <t>∑</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y</t>
    </r>
    <r>
      <rPr>
        <vertAlign val="subscript"/>
        <sz val="11"/>
        <color theme="1"/>
        <rFont val="Calibri"/>
        <family val="2"/>
      </rPr>
      <t>ref</t>
    </r>
    <r>
      <rPr>
        <sz val="11"/>
        <color theme="1"/>
        <rFont val="Calibri"/>
        <family val="2"/>
      </rPr>
      <t>|
MDRW = ∑</t>
    </r>
    <r>
      <rPr>
        <vertAlign val="subscript"/>
        <sz val="11"/>
        <color theme="1"/>
        <rFont val="Calibri"/>
        <family val="2"/>
      </rPr>
      <t>j</t>
    </r>
    <r>
      <rPr>
        <sz val="11"/>
        <color theme="1"/>
        <rFont val="Calibri"/>
        <family val="2"/>
      </rPr>
      <t>p</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y</t>
    </r>
    <r>
      <rPr>
        <vertAlign val="subscript"/>
        <sz val="11"/>
        <color theme="1"/>
        <rFont val="Calibri"/>
        <family val="2"/>
      </rPr>
      <t>ref</t>
    </r>
    <r>
      <rPr>
        <sz val="11"/>
        <color theme="1"/>
        <rFont val="Calibri"/>
        <family val="2"/>
      </rPr>
      <t>|</t>
    </r>
  </si>
  <si>
    <r>
      <t>n = number of subgroups
y</t>
    </r>
    <r>
      <rPr>
        <vertAlign val="subscript"/>
        <sz val="11"/>
        <color theme="1"/>
        <rFont val="Calibri"/>
        <family val="2"/>
        <scheme val="minor"/>
      </rPr>
      <t>j</t>
    </r>
    <r>
      <rPr>
        <sz val="11"/>
        <color theme="1"/>
        <rFont val="Calibri"/>
        <family val="2"/>
        <scheme val="minor"/>
      </rPr>
      <t xml:space="preserve"> = estimate for subgroup j
y</t>
    </r>
    <r>
      <rPr>
        <vertAlign val="subscript"/>
        <sz val="11"/>
        <color theme="1"/>
        <rFont val="Calibri"/>
        <family val="2"/>
        <scheme val="minor"/>
      </rPr>
      <t>ref</t>
    </r>
    <r>
      <rPr>
        <sz val="11"/>
        <color theme="1"/>
        <rFont val="Calibri"/>
        <family val="2"/>
        <scheme val="minor"/>
      </rPr>
      <t xml:space="preserve"> = reference subgroup estimate
p</t>
    </r>
    <r>
      <rPr>
        <vertAlign val="subscript"/>
        <sz val="11"/>
        <color theme="1"/>
        <rFont val="Calibri"/>
        <family val="2"/>
        <scheme val="minor"/>
      </rPr>
      <t>j</t>
    </r>
    <r>
      <rPr>
        <sz val="11"/>
        <color theme="1"/>
        <rFont val="Calibri"/>
        <family val="2"/>
        <scheme val="minor"/>
      </rPr>
      <t xml:space="preserve"> = population share of subgroup j out of the total population</t>
    </r>
  </si>
  <si>
    <t>MLD is more sensitive to differences further from the setting average (by the use of the logarithm).</t>
  </si>
  <si>
    <t>TI is more sensitive to differences further from the setting average (by the use of the logarithm).</t>
  </si>
  <si>
    <t>indicator</t>
  </si>
  <si>
    <t>dimension</t>
  </si>
  <si>
    <t>subgroup</t>
  </si>
  <si>
    <t>subgroup_order</t>
  </si>
  <si>
    <t>estimate</t>
  </si>
  <si>
    <t>standard_error</t>
  </si>
  <si>
    <t>favourable_indicator</t>
  </si>
  <si>
    <t>d</t>
  </si>
  <si>
    <t>d_se</t>
  </si>
  <si>
    <t>d_ll</t>
  </si>
  <si>
    <t>d_ul</t>
  </si>
  <si>
    <t>Births attended by skilled health personnel (%)</t>
  </si>
  <si>
    <t>Economic status</t>
  </si>
  <si>
    <t>Quintile 1 (poorest)</t>
  </si>
  <si>
    <t>Quintile 2</t>
  </si>
  <si>
    <t>Quintile 3</t>
  </si>
  <si>
    <t>Quintile 4</t>
  </si>
  <si>
    <t>Quintile 5 (richest)</t>
  </si>
  <si>
    <t>r</t>
  </si>
  <si>
    <t>r_se</t>
  </si>
  <si>
    <t>r_ll</t>
  </si>
  <si>
    <t>r_ul</t>
  </si>
  <si>
    <t>population</t>
  </si>
  <si>
    <t>aci_prep</t>
  </si>
  <si>
    <t>aci_se_prep</t>
  </si>
  <si>
    <t>aci_se</t>
  </si>
  <si>
    <t>aci_ll</t>
  </si>
  <si>
    <t>aci_ul</t>
  </si>
  <si>
    <t>rci_prep</t>
  </si>
  <si>
    <t>rci_se_prep</t>
  </si>
  <si>
    <t>rci_se</t>
  </si>
  <si>
    <t>rci_ll</t>
  </si>
  <si>
    <t>rci_ul</t>
  </si>
  <si>
    <t>W</t>
  </si>
  <si>
    <t>XW</t>
  </si>
  <si>
    <t>YW</t>
  </si>
  <si>
    <t>v1</t>
  </si>
  <si>
    <t>v0</t>
  </si>
  <si>
    <t>indicator_scale</t>
  </si>
  <si>
    <t>refgroup</t>
  </si>
  <si>
    <t>c</t>
  </si>
  <si>
    <t>a</t>
  </si>
  <si>
    <t>b</t>
  </si>
  <si>
    <t>N</t>
  </si>
  <si>
    <t>paf</t>
  </si>
  <si>
    <t>paf_se</t>
  </si>
  <si>
    <t>par</t>
  </si>
  <si>
    <t>par_se</t>
  </si>
  <si>
    <t>par_ll</t>
  </si>
  <si>
    <t>par_ul</t>
  </si>
  <si>
    <t>paf_ll</t>
  </si>
  <si>
    <t>paf_ul</t>
  </si>
  <si>
    <t>reference_subgroup</t>
  </si>
  <si>
    <t>Subnational region</t>
  </si>
  <si>
    <t>bgv_prep</t>
  </si>
  <si>
    <t>se2</t>
  </si>
  <si>
    <t>s2</t>
  </si>
  <si>
    <t>s4</t>
  </si>
  <si>
    <t>se4</t>
  </si>
  <si>
    <t>bgv_se</t>
  </si>
  <si>
    <t>bgv_ll</t>
  </si>
  <si>
    <t>bgv_ul</t>
  </si>
  <si>
    <t>mdbu_prep</t>
  </si>
  <si>
    <t>mdbw_prep</t>
  </si>
  <si>
    <t>mdbu</t>
  </si>
  <si>
    <t>mdbw</t>
  </si>
  <si>
    <t>mdmu_prep</t>
  </si>
  <si>
    <t>mdmw_prep</t>
  </si>
  <si>
    <t>mdmu</t>
  </si>
  <si>
    <t>mdmw</t>
  </si>
  <si>
    <t>mdru_prep</t>
  </si>
  <si>
    <t>mdrw_prep</t>
  </si>
  <si>
    <t>mdru</t>
  </si>
  <si>
    <t>mdrw</t>
  </si>
  <si>
    <t>idisu_prep</t>
  </si>
  <si>
    <t>idisw_prep</t>
  </si>
  <si>
    <t>idisu</t>
  </si>
  <si>
    <t>idisw</t>
  </si>
  <si>
    <t>ti_prep</t>
  </si>
  <si>
    <t>ti_se_prep1</t>
  </si>
  <si>
    <t>ti_se_prep2</t>
  </si>
  <si>
    <t>ti_se</t>
  </si>
  <si>
    <t>ti_ll</t>
  </si>
  <si>
    <t>ti_ul</t>
  </si>
  <si>
    <t>mld_prep</t>
  </si>
  <si>
    <t>mld_se_prep</t>
  </si>
  <si>
    <t>mld_se</t>
  </si>
  <si>
    <t>mld_ll</t>
  </si>
  <si>
    <t>mld_ul</t>
  </si>
  <si>
    <r>
      <t xml:space="preserve">BGSD = </t>
    </r>
    <r>
      <rPr>
        <sz val="11"/>
        <rFont val="Calibri"/>
        <family val="2"/>
      </rPr>
      <t>√[</t>
    </r>
    <r>
      <rPr>
        <sz val="11"/>
        <color theme="1"/>
        <rFont val="Calibri"/>
        <family val="2"/>
      </rPr>
      <t>∑</t>
    </r>
    <r>
      <rPr>
        <vertAlign val="subscript"/>
        <sz val="11"/>
        <color theme="1"/>
        <rFont val="Calibri"/>
        <family val="2"/>
      </rPr>
      <t>j</t>
    </r>
    <r>
      <rPr>
        <sz val="11"/>
        <color theme="1"/>
        <rFont val="Calibri"/>
        <family val="2"/>
      </rPr>
      <t xml:space="preserve"> p</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μ)</t>
    </r>
    <r>
      <rPr>
        <vertAlign val="superscript"/>
        <sz val="11"/>
        <color theme="1"/>
        <rFont val="Calibri"/>
        <family val="2"/>
      </rPr>
      <t>2</t>
    </r>
    <r>
      <rPr>
        <sz val="11"/>
        <color theme="1"/>
        <rFont val="Calibri"/>
        <family val="2"/>
      </rPr>
      <t>]</t>
    </r>
  </si>
  <si>
    <r>
      <t>p</t>
    </r>
    <r>
      <rPr>
        <vertAlign val="subscript"/>
        <sz val="11"/>
        <color theme="1"/>
        <rFont val="Calibri"/>
        <family val="2"/>
        <scheme val="minor"/>
      </rPr>
      <t>j</t>
    </r>
    <r>
      <rPr>
        <sz val="11"/>
        <color theme="1"/>
        <rFont val="Calibri"/>
        <family val="2"/>
        <scheme val="minor"/>
      </rPr>
      <t xml:space="preserve"> = population share of subgroup j out of the total population
y</t>
    </r>
    <r>
      <rPr>
        <vertAlign val="subscript"/>
        <sz val="11"/>
        <color theme="1"/>
        <rFont val="Calibri"/>
        <family val="2"/>
        <scheme val="minor"/>
      </rPr>
      <t>j</t>
    </r>
    <r>
      <rPr>
        <sz val="11"/>
        <color theme="1"/>
        <rFont val="Calibri"/>
        <family val="2"/>
        <scheme val="minor"/>
      </rPr>
      <t xml:space="preserve"> = estimate for subgroup j
</t>
    </r>
    <r>
      <rPr>
        <sz val="11"/>
        <color theme="1"/>
        <rFont val="Calibri"/>
        <family val="2"/>
      </rPr>
      <t>μ</t>
    </r>
    <r>
      <rPr>
        <sz val="9.35"/>
        <color theme="1"/>
        <rFont val="Calibri"/>
        <family val="2"/>
      </rPr>
      <t xml:space="preserve"> </t>
    </r>
    <r>
      <rPr>
        <sz val="11"/>
        <color theme="1"/>
        <rFont val="Calibri"/>
        <family val="2"/>
      </rPr>
      <t>= weighted mean (setting average)
σ</t>
    </r>
    <r>
      <rPr>
        <vertAlign val="superscript"/>
        <sz val="11"/>
        <color theme="1"/>
        <rFont val="Calibri"/>
        <family val="2"/>
      </rPr>
      <t>j</t>
    </r>
    <r>
      <rPr>
        <sz val="11"/>
        <color theme="1"/>
        <rFont val="Calibri"/>
        <family val="2"/>
      </rPr>
      <t xml:space="preserve"> = standard error for subgroup j</t>
    </r>
  </si>
  <si>
    <r>
      <t>p</t>
    </r>
    <r>
      <rPr>
        <vertAlign val="subscript"/>
        <sz val="11"/>
        <color theme="1"/>
        <rFont val="Calibri"/>
        <family val="2"/>
        <scheme val="minor"/>
      </rPr>
      <t>j</t>
    </r>
    <r>
      <rPr>
        <sz val="11"/>
        <color theme="1"/>
        <rFont val="Calibri"/>
        <family val="2"/>
        <scheme val="minor"/>
      </rPr>
      <t xml:space="preserve"> = population share of subgroup j out of the total population
y</t>
    </r>
    <r>
      <rPr>
        <vertAlign val="subscript"/>
        <sz val="11"/>
        <color theme="1"/>
        <rFont val="Calibri"/>
        <family val="2"/>
        <scheme val="minor"/>
      </rPr>
      <t>j</t>
    </r>
    <r>
      <rPr>
        <sz val="11"/>
        <color theme="1"/>
        <rFont val="Calibri"/>
        <family val="2"/>
        <scheme val="minor"/>
      </rPr>
      <t xml:space="preserve"> = estimate for subgroup j
</t>
    </r>
    <r>
      <rPr>
        <sz val="11"/>
        <color theme="1"/>
        <rFont val="Calibri"/>
        <family val="2"/>
      </rPr>
      <t>μ</t>
    </r>
    <r>
      <rPr>
        <sz val="9.35"/>
        <color theme="1"/>
        <rFont val="Calibri"/>
        <family val="2"/>
      </rPr>
      <t xml:space="preserve"> </t>
    </r>
    <r>
      <rPr>
        <sz val="11"/>
        <color theme="1"/>
        <rFont val="Calibri"/>
        <family val="2"/>
      </rPr>
      <t>= weighted mean (setting average)</t>
    </r>
    <r>
      <rPr>
        <sz val="11"/>
        <color theme="1"/>
        <rFont val="Calibri"/>
        <family val="2"/>
        <scheme val="minor"/>
      </rPr>
      <t xml:space="preserve">
n = number of subgroups</t>
    </r>
  </si>
  <si>
    <t>Summary measure name</t>
  </si>
  <si>
    <r>
      <t>1. Identify the two subgroups, y</t>
    </r>
    <r>
      <rPr>
        <vertAlign val="subscript"/>
        <sz val="11"/>
        <color theme="1"/>
        <rFont val="Calibri"/>
        <family val="2"/>
        <scheme val="minor"/>
      </rPr>
      <t>1</t>
    </r>
    <r>
      <rPr>
        <sz val="11"/>
        <color theme="1"/>
        <rFont val="Calibri"/>
        <family val="2"/>
        <scheme val="minor"/>
      </rPr>
      <t xml:space="preserve"> and y</t>
    </r>
    <r>
      <rPr>
        <vertAlign val="subscript"/>
        <sz val="11"/>
        <color theme="1"/>
        <rFont val="Calibri"/>
        <family val="2"/>
        <scheme val="minor"/>
      </rPr>
      <t>2</t>
    </r>
    <r>
      <rPr>
        <sz val="11"/>
        <color theme="1"/>
        <rFont val="Calibri"/>
        <family val="2"/>
        <scheme val="minor"/>
      </rPr>
      <t xml:space="preserve"> (see notes). 
2. Subtract the y</t>
    </r>
    <r>
      <rPr>
        <vertAlign val="subscript"/>
        <sz val="11"/>
        <color theme="1"/>
        <rFont val="Calibri"/>
        <family val="2"/>
        <scheme val="minor"/>
      </rPr>
      <t>1</t>
    </r>
    <r>
      <rPr>
        <sz val="11"/>
        <color theme="1"/>
        <rFont val="Calibri"/>
        <family val="2"/>
        <scheme val="minor"/>
      </rPr>
      <t xml:space="preserve"> estimate from the y</t>
    </r>
    <r>
      <rPr>
        <vertAlign val="subscript"/>
        <sz val="11"/>
        <color theme="1"/>
        <rFont val="Calibri"/>
        <family val="2"/>
        <scheme val="minor"/>
      </rPr>
      <t>2</t>
    </r>
    <r>
      <rPr>
        <sz val="11"/>
        <color theme="1"/>
        <rFont val="Calibri"/>
        <family val="2"/>
        <scheme val="minor"/>
      </rPr>
      <t xml:space="preserve"> estimate.</t>
    </r>
  </si>
  <si>
    <r>
      <t>1. Identify the two subgroups, y</t>
    </r>
    <r>
      <rPr>
        <vertAlign val="subscript"/>
        <sz val="11"/>
        <color theme="1"/>
        <rFont val="Calibri"/>
        <family val="2"/>
        <scheme val="minor"/>
      </rPr>
      <t>1</t>
    </r>
    <r>
      <rPr>
        <sz val="11"/>
        <color theme="1"/>
        <rFont val="Calibri"/>
        <family val="2"/>
        <scheme val="minor"/>
      </rPr>
      <t xml:space="preserve"> and y</t>
    </r>
    <r>
      <rPr>
        <vertAlign val="subscript"/>
        <sz val="11"/>
        <color theme="1"/>
        <rFont val="Calibri"/>
        <family val="2"/>
        <scheme val="minor"/>
      </rPr>
      <t>2</t>
    </r>
    <r>
      <rPr>
        <sz val="11"/>
        <color theme="1"/>
        <rFont val="Calibri"/>
        <family val="2"/>
        <scheme val="minor"/>
      </rPr>
      <t xml:space="preserve"> (see notes). 
2. Divide the y</t>
    </r>
    <r>
      <rPr>
        <vertAlign val="subscript"/>
        <sz val="11"/>
        <color theme="1"/>
        <rFont val="Calibri"/>
        <family val="2"/>
        <scheme val="minor"/>
      </rPr>
      <t>1</t>
    </r>
    <r>
      <rPr>
        <sz val="11"/>
        <color theme="1"/>
        <rFont val="Calibri"/>
        <family val="2"/>
        <scheme val="minor"/>
      </rPr>
      <t xml:space="preserve"> estimate by the y</t>
    </r>
    <r>
      <rPr>
        <vertAlign val="subscript"/>
        <sz val="11"/>
        <color theme="1"/>
        <rFont val="Calibri"/>
        <family val="2"/>
        <scheme val="minor"/>
      </rPr>
      <t>2</t>
    </r>
    <r>
      <rPr>
        <sz val="11"/>
        <color theme="1"/>
        <rFont val="Calibri"/>
        <family val="2"/>
        <scheme val="minor"/>
      </rPr>
      <t xml:space="preserve"> estimate.</t>
    </r>
  </si>
  <si>
    <t>Step-by-step summary measure calculation</t>
  </si>
  <si>
    <t>See notes</t>
  </si>
  <si>
    <t xml:space="preserve">1. Calculate the population share of each subgroup out of the total population. 
2. Calculate the weighted mean of the subgroup estimates. 
3. Calculate IDISU as the absolute difference between each estimate and the weighted mean, and then sum the results and divide by the total number of subgroups. Multiply the result by 100. 
4. Calculate IDISW as the absolute difference between each estimate and the weighted mean, mutiplied by the population share, and then sum the results. Multiply the result by 100. </t>
  </si>
  <si>
    <r>
      <t>1. Identify the best-performing subgroup estimate, y</t>
    </r>
    <r>
      <rPr>
        <vertAlign val="subscript"/>
        <sz val="11"/>
        <color theme="1"/>
        <rFont val="Calibri"/>
        <family val="2"/>
        <scheme val="minor"/>
      </rPr>
      <t>ref</t>
    </r>
    <r>
      <rPr>
        <sz val="11"/>
        <color theme="1"/>
        <rFont val="Calibri"/>
        <family val="2"/>
        <scheme val="minor"/>
      </rPr>
      <t xml:space="preserve">. This is the highest subgroup estimate for favourable indicators or lowest subgroup estimate for adverse indicators. Use the variable </t>
    </r>
    <r>
      <rPr>
        <i/>
        <sz val="11"/>
        <color theme="1"/>
        <rFont val="Calibri"/>
        <family val="2"/>
        <scheme val="minor"/>
      </rPr>
      <t xml:space="preserve">reference_subgroup </t>
    </r>
    <r>
      <rPr>
        <sz val="11"/>
        <color theme="1"/>
        <rFont val="Calibri"/>
        <family val="2"/>
        <scheme val="minor"/>
      </rPr>
      <t xml:space="preserve">to identify a reference subgroup with the value 1. 
2. Calculate the population share of each subgroup out of the total population. 
3. Calculate MDRU as the absolute difference between each estimate and the reference subgroup estimate, and then sum the results and divide by the total number of subgroups. 
4. Calculate MDBW as the absolute difference between each estimate and the reference subgroup estimate, mutiplied by the population share, and then sum the results. </t>
    </r>
  </si>
  <si>
    <r>
      <t>1. Identify the best-performing subgroup estimate, y</t>
    </r>
    <r>
      <rPr>
        <vertAlign val="subscript"/>
        <sz val="11"/>
        <color theme="1"/>
        <rFont val="Calibri"/>
        <family val="2"/>
        <scheme val="minor"/>
      </rPr>
      <t>ref</t>
    </r>
    <r>
      <rPr>
        <sz val="11"/>
        <color theme="1"/>
        <rFont val="Calibri"/>
        <family val="2"/>
        <scheme val="minor"/>
      </rPr>
      <t xml:space="preserve">. This is the highest subgroup estimate for favourable indicators or lowest subgroup estimate for adverse indicators. Use the variable </t>
    </r>
    <r>
      <rPr>
        <i/>
        <sz val="11"/>
        <color theme="1"/>
        <rFont val="Calibri"/>
        <family val="2"/>
        <scheme val="minor"/>
      </rPr>
      <t>favourable_indicator</t>
    </r>
    <r>
      <rPr>
        <sz val="11"/>
        <color theme="1"/>
        <rFont val="Calibri"/>
        <family val="2"/>
        <scheme val="minor"/>
      </rPr>
      <t xml:space="preserve"> to identify whether an indicator is favourable (1) or adverse (0). 
2. Calculate the population share of each subgroup out of the total population. 
3. Calculate MDBU as the absolute difference between each estimate and the best-performing subgroup estimate, and then sum the results and divide by the total number of subgroups. 
4. Calculate MDBW as the absolute difference between each estimate and the best-performing subgroup estimate, mutiplied by the population share, and then sum the results. </t>
    </r>
  </si>
  <si>
    <t xml:space="preserve">1. Calculate the population share of each subgroup out of the total population. 
2. Calculate the weighted mean of the subgroup estimates. 
3. Calculate MDMU as the absolute difference between each estimate and the weighted mean, and then sum the results and divide by the total number of subgroups. 
4. Calculate MDMW as the absolute difference between each estimate and the weighted mean, mutiplied by the population share, and then sum the results. </t>
  </si>
  <si>
    <t xml:space="preserve">1. Calculate the population share of each subgroup out of the total population. 
2. Calculate the weighted mean of the subgroup estimates. 
3. Subtract the weighted mean from each subgroup estimate and square these differences. 
4. Calculate COV as the square root of the sum of the results from step #3, divided by the weighted mean, times 100. </t>
  </si>
  <si>
    <t xml:space="preserve">1. Calculate the population share of each subgroup out of the total population. 
2. Calculate the weighted mean of the subgroup estimates. 
3. Subtract the weighted mean from each subgroup estimate and square these differences. 
4. Calculate BGSD as the square root of the sum of the results from step #3. </t>
  </si>
  <si>
    <t xml:space="preserve">1. Calculate the population share of each subgroup out of the total population. 
2. Calculate the weighted mean of the subgroup estimates. 
3. Subtract the weighted mean from each subgroup estimate and square these differences. 
4. Calculate BGV as the sum of the results from step #3. </t>
  </si>
  <si>
    <r>
      <t>1. Identify the reference subgroup, y</t>
    </r>
    <r>
      <rPr>
        <vertAlign val="subscript"/>
        <sz val="11"/>
        <color theme="1"/>
        <rFont val="Calibri"/>
        <family val="2"/>
        <scheme val="minor"/>
      </rPr>
      <t>ref</t>
    </r>
    <r>
      <rPr>
        <sz val="11"/>
        <color theme="1"/>
        <rFont val="Calibri"/>
        <family val="2"/>
        <scheme val="minor"/>
      </rPr>
      <t xml:space="preserve"> (see notes).
2. Calculate the population share of each subgroup out of the total population. 
3. Calculate the weighted mean of the subgroup estimates. 
3. Calculate PAF as the difference between the reference subgroup estimate and the weighted mean, divided by the weighted mean, times 100. </t>
    </r>
  </si>
  <si>
    <r>
      <t>1. Identify the reference subgroup, y</t>
    </r>
    <r>
      <rPr>
        <vertAlign val="subscript"/>
        <sz val="11"/>
        <color theme="1"/>
        <rFont val="Calibri"/>
        <family val="2"/>
        <scheme val="minor"/>
      </rPr>
      <t>ref</t>
    </r>
    <r>
      <rPr>
        <sz val="11"/>
        <color theme="1"/>
        <rFont val="Calibri"/>
        <family val="2"/>
        <scheme val="minor"/>
      </rPr>
      <t xml:space="preserve"> (see notes).
2. Calculate the population share of each subgroup out of the total population. 
3. Calculate the weighted mean of the subgroup estimates. 
3. Calculate PAR as the difference between the reference subgroup estimate and the weighted mean. </t>
    </r>
  </si>
  <si>
    <t xml:space="preserve">1. Replace any estimates equal to zero with a very small number (0.000001) to avoid issues in calculating the log of zero. 
2. Calculate the population share of each subgroup out of the total population. 
3. Calculate the weighted mean of the subgroup estimates. 
4. Calculate the share of the indicator in each subgroup by dividing the estimate of each subgroup by the weighted mean. 
5. Multiply the share of the indicator in each subgroup by the natural logarithm (log) of the share of the indicator in each subgroup and the population share. 
6. Calculate TI as the sum of the results from step #5, multiplied by 1000 for easier interpretation. </t>
  </si>
  <si>
    <t xml:space="preserve">1. Replace any estimates equal to zero with a very small number (0.000001) to avoid issues in calculating the log of zero. 
2. Calculate the population share of each subgroup out of the total population. 
3. Calculate the weighted mean of the subgroup estimates. 
4. Calculate the share of the indicator in each subgroup by dividing the estimate of each subgroup by the weighted mean. 
5. Multiply the negative natural logarithm (log) of the share of the indicator in each subgroup by the population share. 
6. Calculate MLD as the sum of the results from step #5, multiplied by 1000 for easier interpretation. </t>
  </si>
  <si>
    <t xml:space="preserve">Decision tree for selecting summary measures of health inequality: </t>
  </si>
  <si>
    <t>Unweighted measures</t>
  </si>
  <si>
    <t>Weighted measures</t>
  </si>
  <si>
    <t>Absolute inequality</t>
  </si>
  <si>
    <t>Relative inequality</t>
  </si>
  <si>
    <t>How to use this workbook</t>
  </si>
  <si>
    <t>Calculation</t>
  </si>
  <si>
    <t>Result</t>
  </si>
  <si>
    <t>Ordered dimensions</t>
  </si>
  <si>
    <t>Ordering of subgroups within the dimension of inequality?</t>
  </si>
  <si>
    <t>Ordered / 
Non-ordered dimension</t>
  </si>
  <si>
    <t>Absolute / Relative measure</t>
  </si>
  <si>
    <t>Simple / Complex measure</t>
  </si>
  <si>
    <t>Weighted / Unweighted measure</t>
  </si>
  <si>
    <t>Unit of measure</t>
  </si>
  <si>
    <t>Estimate for subgroup 1</t>
  </si>
  <si>
    <t>Estimate for subgroup 2</t>
  </si>
  <si>
    <t>Standard error for subgroup 1</t>
  </si>
  <si>
    <t>Standard error for subgroup 2</t>
  </si>
  <si>
    <t>Standard error of difference</t>
  </si>
  <si>
    <t>Lower 95% confidence interval</t>
  </si>
  <si>
    <t>Upper 95% confidence interval</t>
  </si>
  <si>
    <t>Calculations</t>
  </si>
  <si>
    <t>Results</t>
  </si>
  <si>
    <t>Indicator name</t>
  </si>
  <si>
    <t>Dimension name</t>
  </si>
  <si>
    <t>Population subgroups</t>
  </si>
  <si>
    <t>Order of subgroups</t>
  </si>
  <si>
    <t>Subgroup estimate</t>
  </si>
  <si>
    <t>If indicator is favourable (1) or adverse (0)</t>
  </si>
  <si>
    <t>Standard error of ratio</t>
  </si>
  <si>
    <r>
      <t xml:space="preserve">Difference </t>
    </r>
    <r>
      <rPr>
        <sz val="16"/>
        <color theme="1"/>
        <rFont val="Calibri"/>
        <family val="2"/>
        <scheme val="minor"/>
      </rPr>
      <t>(using an ordered dimension of inequality)</t>
    </r>
  </si>
  <si>
    <r>
      <t xml:space="preserve">Ratio </t>
    </r>
    <r>
      <rPr>
        <sz val="16"/>
        <color theme="1"/>
        <rFont val="Calibri"/>
        <family val="2"/>
        <scheme val="minor"/>
      </rPr>
      <t>(using an ordered dimension of inequality)</t>
    </r>
  </si>
  <si>
    <r>
      <t xml:space="preserve">Absolute concentration index </t>
    </r>
    <r>
      <rPr>
        <sz val="16"/>
        <color theme="1"/>
        <rFont val="Calibri"/>
        <family val="2"/>
        <scheme val="minor"/>
      </rPr>
      <t>(using an ordered dimension of inequality)</t>
    </r>
  </si>
  <si>
    <t>Standard error of ACI</t>
  </si>
  <si>
    <t>Cumulative population share</t>
  </si>
  <si>
    <t xml:space="preserve">1. Sort the subgroups from the least-advantaged to the most-advantaged. 
2. Calculate the population share of each subgroup out of the total population. 
3. Calculate the cumulative total of the population share of each subgroup. 
4. Calculate the relative rank of each subgroup by calculating the midpoint of each subgroup (0.5*popshare) and subtracting this from the cumulative population share. 
5. Calculate the population share of each subgroup multiplied by two times the subgroup's relative rank minus one, multiplied by the subgroup estimate. 
6. Calculate ACI as the sum of results from step #5. </t>
  </si>
  <si>
    <t>p</t>
  </si>
  <si>
    <t>Relative rank of each subgroup</t>
  </si>
  <si>
    <t>ACI calculation</t>
  </si>
  <si>
    <t>ACI</t>
  </si>
  <si>
    <t>ACI standard error calculation</t>
  </si>
  <si>
    <t>Subgroup estimate (y)</t>
  </si>
  <si>
    <r>
      <t>y</t>
    </r>
    <r>
      <rPr>
        <b/>
        <vertAlign val="subscript"/>
        <sz val="11"/>
        <rFont val="Calibri"/>
        <family val="2"/>
        <scheme val="minor"/>
      </rPr>
      <t>1</t>
    </r>
  </si>
  <si>
    <r>
      <t>y</t>
    </r>
    <r>
      <rPr>
        <b/>
        <vertAlign val="subscript"/>
        <sz val="11"/>
        <rFont val="Calibri"/>
        <family val="2"/>
        <scheme val="minor"/>
      </rPr>
      <t>2</t>
    </r>
  </si>
  <si>
    <r>
      <rPr>
        <b/>
        <sz val="11"/>
        <rFont val="Calibri"/>
        <family val="2"/>
      </rPr>
      <t>σ</t>
    </r>
    <r>
      <rPr>
        <b/>
        <vertAlign val="subscript"/>
        <sz val="11"/>
        <rFont val="Calibri"/>
        <family val="2"/>
        <scheme val="minor"/>
      </rPr>
      <t>1</t>
    </r>
  </si>
  <si>
    <r>
      <rPr>
        <b/>
        <sz val="11"/>
        <rFont val="Calibri"/>
        <family val="2"/>
      </rPr>
      <t>σ</t>
    </r>
    <r>
      <rPr>
        <b/>
        <vertAlign val="subscript"/>
        <sz val="11"/>
        <rFont val="Calibri"/>
        <family val="2"/>
        <scheme val="minor"/>
      </rPr>
      <t>2</t>
    </r>
  </si>
  <si>
    <t>RCI calculation</t>
  </si>
  <si>
    <t>RCI standard error calculation</t>
  </si>
  <si>
    <t>RCI</t>
  </si>
  <si>
    <t>Standard error of RCI</t>
  </si>
  <si>
    <r>
      <t xml:space="preserve">Relative concentration index </t>
    </r>
    <r>
      <rPr>
        <sz val="16"/>
        <color theme="1"/>
        <rFont val="Calibri"/>
        <family val="2"/>
        <scheme val="minor"/>
      </rPr>
      <t>(using an ordered dimension of inequality)</t>
    </r>
  </si>
  <si>
    <t xml:space="preserve">1. Sort the subgroups from the least-advantaged to the most-advantaged. 
2. Calculate the population share of each subgroup out of the total population. 
3. Calculate the cumulative total of the population share of each subgroup. 
4. Calculate the relative rank of each subgroup by calculating the midpoint of each subgroup (0.5*popshare) and subtracting this from the cumulative population share. 
5. Calculate the population share of each subgroup multiplied by two times the subgroup's relative rank minus one, multiplied by the subgroup estimate. 
6. Calculate RCI as the sum of results from step #5 divided by the weighted mean of the subgroup estimates, times 100. </t>
  </si>
  <si>
    <r>
      <t xml:space="preserve">Population attributable risk </t>
    </r>
    <r>
      <rPr>
        <sz val="16"/>
        <color theme="1"/>
        <rFont val="Calibri"/>
        <family val="2"/>
        <scheme val="minor"/>
      </rPr>
      <t>(using an ordered dimension of inequality)</t>
    </r>
  </si>
  <si>
    <t>Number of people in the subgroup</t>
  </si>
  <si>
    <t>Standard error of PAR</t>
  </si>
  <si>
    <t>PAR</t>
  </si>
  <si>
    <t>Weighted mean of subgroup estimates</t>
  </si>
  <si>
    <t>X</t>
  </si>
  <si>
    <r>
      <t>y</t>
    </r>
    <r>
      <rPr>
        <b/>
        <vertAlign val="subscript"/>
        <sz val="11"/>
        <rFont val="Calibri"/>
        <family val="2"/>
        <scheme val="minor"/>
      </rPr>
      <t>ref</t>
    </r>
  </si>
  <si>
    <t>μ</t>
  </si>
  <si>
    <t>Reference group estimate</t>
  </si>
  <si>
    <t>Reference group population</t>
  </si>
  <si>
    <r>
      <t>y</t>
    </r>
    <r>
      <rPr>
        <b/>
        <vertAlign val="subscript"/>
        <sz val="11"/>
        <rFont val="Calibri"/>
        <family val="2"/>
        <scheme val="minor"/>
      </rPr>
      <t>pop</t>
    </r>
  </si>
  <si>
    <t># people in reference group for whom the indicator was achieved</t>
  </si>
  <si>
    <t>Population share of subgroups</t>
  </si>
  <si>
    <t># people in reference group for whom the indicator was not achieved</t>
  </si>
  <si>
    <t># people not in reference groups for whom the indicator was achieved</t>
  </si>
  <si>
    <t># people not in reference group for whom the indicator was not achieved</t>
  </si>
  <si>
    <t>Total number of people</t>
  </si>
  <si>
    <r>
      <t>y</t>
    </r>
    <r>
      <rPr>
        <vertAlign val="subscript"/>
        <sz val="11"/>
        <color theme="1"/>
        <rFont val="Calibri"/>
        <family val="2"/>
        <scheme val="minor"/>
      </rPr>
      <t>ref</t>
    </r>
    <r>
      <rPr>
        <sz val="11"/>
        <color theme="1"/>
        <rFont val="Calibri"/>
        <family val="2"/>
        <scheme val="minor"/>
      </rPr>
      <t xml:space="preserve"> = estimate for a reference subgroup
</t>
    </r>
    <r>
      <rPr>
        <sz val="11"/>
        <color theme="1"/>
        <rFont val="Calibri"/>
        <family val="2"/>
      </rPr>
      <t>μ = weighted mean (setting average)
a = number of people</t>
    </r>
    <r>
      <rPr>
        <sz val="11"/>
        <color theme="1"/>
        <rFont val="Calibri"/>
        <family val="2"/>
        <scheme val="minor"/>
      </rPr>
      <t xml:space="preserve"> not in the reference subgroup for whom the indicator was achieved
b = number of people not in the reference subgroup for whom the indicator was not achieved
c = number of people in the reference subgroup for whom the indicator was achieved
d = number of people in the reference subgroup for whom the indicator was not achieved
N = total number of people (a + b + c + d)</t>
    </r>
  </si>
  <si>
    <t>Population attributable fraction (PAF) calculation</t>
  </si>
  <si>
    <t>PAF</t>
  </si>
  <si>
    <t>Standard error of PAF</t>
  </si>
  <si>
    <r>
      <t xml:space="preserve">Population attributable fraction </t>
    </r>
    <r>
      <rPr>
        <sz val="16"/>
        <color theme="1"/>
        <rFont val="Calibri"/>
        <family val="2"/>
        <scheme val="minor"/>
      </rPr>
      <t>(using an ordered dimension of inequality)</t>
    </r>
  </si>
  <si>
    <t>For subgroups within an ordered dimension of inequality, D measures the difference between the most- and least-advantaged subgroup estimates. The larger the absolute value of D, the higher the level of inequality.</t>
  </si>
  <si>
    <t>For ordered dimensions of inequality, PAF shows the potential improvement in the average of an indicator, in relative terms, that could be achieved if all population subgroups had the same level of the indicator as the most-advantaged subgroup. PAF assumes only positive values for favourable indicators and only negative values for adverse indicators. The larger the absolute value of PAF, the larger the level of inequality.</t>
  </si>
  <si>
    <t>For ordered dimensions of inequality, PAR shows the potential improvement in the average of an indicator, in absolute terms, that could be achieved if all population subgroups had the same level of the indicator as the most-advantaged subgroup. PAR assumes only positive values for favourable indicators and only negative values for adverse indicators. The larger the absolute value, the higher the level of inequality.</t>
  </si>
  <si>
    <t>For subgroups within an non-ordered dimension of inequality, D measures the difference between the two selected subgroup estimates. The larger the absolute value of D, the higher the level of inequality.</t>
  </si>
  <si>
    <r>
      <t xml:space="preserve">Difference </t>
    </r>
    <r>
      <rPr>
        <sz val="16"/>
        <color theme="1"/>
        <rFont val="Calibri"/>
        <family val="2"/>
        <scheme val="minor"/>
      </rPr>
      <t>(using a non-ordered dimension of inequality)</t>
    </r>
  </si>
  <si>
    <t>[Optional] Reference subgroup indicated with 1</t>
  </si>
  <si>
    <r>
      <t>σ</t>
    </r>
    <r>
      <rPr>
        <b/>
        <vertAlign val="subscript"/>
        <sz val="11"/>
        <rFont val="Calibri"/>
        <family val="2"/>
        <scheme val="minor"/>
      </rPr>
      <t>1</t>
    </r>
  </si>
  <si>
    <r>
      <t>σ</t>
    </r>
    <r>
      <rPr>
        <b/>
        <vertAlign val="subscript"/>
        <sz val="11"/>
        <rFont val="Calibri"/>
        <family val="2"/>
        <scheme val="minor"/>
      </rPr>
      <t>2</t>
    </r>
  </si>
  <si>
    <r>
      <t xml:space="preserve">Ratio </t>
    </r>
    <r>
      <rPr>
        <sz val="16"/>
        <color theme="1"/>
        <rFont val="Calibri"/>
        <family val="2"/>
        <scheme val="minor"/>
      </rPr>
      <t>(using a non-ordered dimension of inequality)</t>
    </r>
  </si>
  <si>
    <t>BGV</t>
  </si>
  <si>
    <t>Standard error of BGV</t>
  </si>
  <si>
    <r>
      <t xml:space="preserve">Between-group variance </t>
    </r>
    <r>
      <rPr>
        <sz val="16"/>
        <color theme="1"/>
        <rFont val="Calibri"/>
        <family val="2"/>
        <scheme val="minor"/>
      </rPr>
      <t>(using a non-ordered dimension of inequality)</t>
    </r>
  </si>
  <si>
    <t>BGV calculation</t>
  </si>
  <si>
    <t>First part of BGV standard error calculation</t>
  </si>
  <si>
    <t>Second part of BGV standard error calculation</t>
  </si>
  <si>
    <t>Third part of BGV standard error calculation</t>
  </si>
  <si>
    <t>Fourth part of BGV standard error calculation</t>
  </si>
  <si>
    <r>
      <t xml:space="preserve">Between-group standard deviation </t>
    </r>
    <r>
      <rPr>
        <sz val="16"/>
        <color theme="1"/>
        <rFont val="Calibri"/>
        <family val="2"/>
        <scheme val="minor"/>
      </rPr>
      <t>(using a non-ordered dimension of inequality)</t>
    </r>
  </si>
  <si>
    <t>BGSD</t>
  </si>
  <si>
    <t>COV</t>
  </si>
  <si>
    <r>
      <t xml:space="preserve">Coefficient of variation </t>
    </r>
    <r>
      <rPr>
        <sz val="16"/>
        <color theme="1"/>
        <rFont val="Calibri"/>
        <family val="2"/>
        <scheme val="minor"/>
      </rPr>
      <t>(using a non-ordered dimension of inequality)</t>
    </r>
  </si>
  <si>
    <r>
      <t xml:space="preserve">Mean difference from mean </t>
    </r>
    <r>
      <rPr>
        <sz val="16"/>
        <color theme="1"/>
        <rFont val="Calibri"/>
        <family val="2"/>
        <scheme val="minor"/>
      </rPr>
      <t>(using a non-ordered dimension of inequality)</t>
    </r>
  </si>
  <si>
    <t>Unweighted mean difference from mean</t>
  </si>
  <si>
    <t>Weighted mean difference from mean</t>
  </si>
  <si>
    <t>MDMU calculation</t>
  </si>
  <si>
    <t>MDMW calculation</t>
  </si>
  <si>
    <t>MDBU calculation</t>
  </si>
  <si>
    <t>MDBW calculation</t>
  </si>
  <si>
    <r>
      <t xml:space="preserve">Mean difference from best-performing subgroup </t>
    </r>
    <r>
      <rPr>
        <sz val="16"/>
        <color theme="1"/>
        <rFont val="Calibri"/>
        <family val="2"/>
        <scheme val="minor"/>
      </rPr>
      <t>(using a non-ordered dimension of inequality)</t>
    </r>
  </si>
  <si>
    <t>Reference subgroup indicated with 1</t>
  </si>
  <si>
    <t>MDRU calculation</t>
  </si>
  <si>
    <t>MDRW calculation</t>
  </si>
  <si>
    <r>
      <t xml:space="preserve">Mean difference from a reference subgroup </t>
    </r>
    <r>
      <rPr>
        <sz val="16"/>
        <color theme="1"/>
        <rFont val="Calibri"/>
        <family val="2"/>
        <scheme val="minor"/>
      </rPr>
      <t>(using a non-ordered dimension of inequality)</t>
    </r>
  </si>
  <si>
    <t>Unweighted mean difference from best-performing subgroup</t>
  </si>
  <si>
    <t>Weighted mean difference from best-performing subgroup</t>
  </si>
  <si>
    <t>Unweighted mean difference from reference subgroup</t>
  </si>
  <si>
    <t>Weighted mean difference from reference subgroup</t>
  </si>
  <si>
    <r>
      <t xml:space="preserve">Index of disparity </t>
    </r>
    <r>
      <rPr>
        <sz val="16"/>
        <color theme="1"/>
        <rFont val="Calibri"/>
        <family val="2"/>
        <scheme val="minor"/>
      </rPr>
      <t>(using a non-ordered dimension of inequality)</t>
    </r>
  </si>
  <si>
    <t>IDISU calculation</t>
  </si>
  <si>
    <t>IDISW calculation</t>
  </si>
  <si>
    <t>Unweighted index of disparity</t>
  </si>
  <si>
    <t>Weighted index of disparity</t>
  </si>
  <si>
    <r>
      <t xml:space="preserve">Theil Index </t>
    </r>
    <r>
      <rPr>
        <sz val="16"/>
        <color theme="1"/>
        <rFont val="Calibri"/>
        <family val="2"/>
        <scheme val="minor"/>
      </rPr>
      <t>(using a non-ordered dimension of inequality)</t>
    </r>
  </si>
  <si>
    <t>Subgroup estimate with no zeros</t>
  </si>
  <si>
    <t>y</t>
  </si>
  <si>
    <t>Indicator share in each subgroup</t>
  </si>
  <si>
    <t>TI calculation</t>
  </si>
  <si>
    <t>First part of TI standard error calculation</t>
  </si>
  <si>
    <t>i</t>
  </si>
  <si>
    <t>Second part of TI standard error calculation</t>
  </si>
  <si>
    <t>Standard error of TI</t>
  </si>
  <si>
    <r>
      <t xml:space="preserve">Mean log deviation </t>
    </r>
    <r>
      <rPr>
        <sz val="16"/>
        <color theme="1"/>
        <rFont val="Calibri"/>
        <family val="2"/>
        <scheme val="minor"/>
      </rPr>
      <t>(using a non-ordered dimension of inequality)</t>
    </r>
  </si>
  <si>
    <t>MLD calculation</t>
  </si>
  <si>
    <t>MLD standard error calculation</t>
  </si>
  <si>
    <t>MLD</t>
  </si>
  <si>
    <t>Standard error of MLD</t>
  </si>
  <si>
    <r>
      <t xml:space="preserve">Population attributable fraction </t>
    </r>
    <r>
      <rPr>
        <sz val="16"/>
        <color theme="1"/>
        <rFont val="Calibri"/>
        <family val="2"/>
        <scheme val="minor"/>
      </rPr>
      <t>(using a non-ordered dimension of inequality)</t>
    </r>
  </si>
  <si>
    <r>
      <t xml:space="preserve">Population attributable risk </t>
    </r>
    <r>
      <rPr>
        <sz val="16"/>
        <color theme="1"/>
        <rFont val="Calibri"/>
        <family val="2"/>
        <scheme val="minor"/>
      </rPr>
      <t>(using a non-ordered dimension of inequality)</t>
    </r>
  </si>
  <si>
    <r>
      <t xml:space="preserve">TI = 1000 * </t>
    </r>
    <r>
      <rPr>
        <sz val="11"/>
        <color theme="1"/>
        <rFont val="Calibri"/>
        <family val="2"/>
      </rPr>
      <t>∑</t>
    </r>
    <r>
      <rPr>
        <vertAlign val="subscript"/>
        <sz val="11"/>
        <color theme="1"/>
        <rFont val="Calibri"/>
        <family val="2"/>
      </rPr>
      <t>j</t>
    </r>
    <r>
      <rPr>
        <sz val="11"/>
        <color theme="1"/>
        <rFont val="Calibri"/>
        <family val="2"/>
      </rPr>
      <t>p</t>
    </r>
    <r>
      <rPr>
        <vertAlign val="subscript"/>
        <sz val="11"/>
        <color theme="1"/>
        <rFont val="Calibri"/>
        <family val="2"/>
      </rPr>
      <t>j</t>
    </r>
    <r>
      <rPr>
        <sz val="11"/>
        <color theme="1"/>
        <rFont val="Calibri"/>
        <family val="2"/>
      </rPr>
      <t>(i</t>
    </r>
    <r>
      <rPr>
        <vertAlign val="subscript"/>
        <sz val="11"/>
        <color theme="1"/>
        <rFont val="Calibri"/>
        <family val="2"/>
      </rPr>
      <t>j</t>
    </r>
    <r>
      <rPr>
        <sz val="11"/>
        <color theme="1"/>
        <rFont val="Calibri"/>
        <family val="2"/>
      </rPr>
      <t>)ln(i</t>
    </r>
    <r>
      <rPr>
        <vertAlign val="subscript"/>
        <sz val="11"/>
        <color theme="1"/>
        <rFont val="Calibri"/>
        <family val="2"/>
      </rPr>
      <t>j</t>
    </r>
    <r>
      <rPr>
        <sz val="11"/>
        <color theme="1"/>
        <rFont val="Calibri"/>
        <family val="2"/>
      </rPr>
      <t>)</t>
    </r>
  </si>
  <si>
    <r>
      <t>p</t>
    </r>
    <r>
      <rPr>
        <vertAlign val="subscript"/>
        <sz val="11"/>
        <color theme="1"/>
        <rFont val="Calibri"/>
        <family val="2"/>
        <scheme val="minor"/>
      </rPr>
      <t>j</t>
    </r>
    <r>
      <rPr>
        <sz val="11"/>
        <color theme="1"/>
        <rFont val="Calibri"/>
        <family val="2"/>
        <scheme val="minor"/>
      </rPr>
      <t xml:space="preserve"> = population share of subgroup j out of the total population
i</t>
    </r>
    <r>
      <rPr>
        <vertAlign val="subscript"/>
        <sz val="11"/>
        <color theme="1"/>
        <rFont val="Calibri"/>
        <family val="2"/>
        <scheme val="minor"/>
      </rPr>
      <t>j</t>
    </r>
    <r>
      <rPr>
        <sz val="11"/>
        <color theme="1"/>
        <rFont val="Calibri"/>
        <family val="2"/>
        <scheme val="minor"/>
      </rPr>
      <t xml:space="preserve"> = share of the indicator in each subgroup, equal to the estimate for subgroup j divided by μ
σ</t>
    </r>
    <r>
      <rPr>
        <vertAlign val="subscript"/>
        <sz val="11"/>
        <color theme="1"/>
        <rFont val="Calibri"/>
        <family val="2"/>
        <scheme val="minor"/>
      </rPr>
      <t>j</t>
    </r>
    <r>
      <rPr>
        <sz val="11"/>
        <color theme="1"/>
        <rFont val="Calibri"/>
        <family val="2"/>
        <scheme val="minor"/>
      </rPr>
      <t xml:space="preserve"> = standard error for subgroup j
μ = weighted mean (setting average)</t>
    </r>
  </si>
  <si>
    <r>
      <t xml:space="preserve">MLD = 1000 * </t>
    </r>
    <r>
      <rPr>
        <sz val="11"/>
        <color theme="1"/>
        <rFont val="Calibri"/>
        <family val="2"/>
      </rPr>
      <t>∑</t>
    </r>
    <r>
      <rPr>
        <vertAlign val="subscript"/>
        <sz val="11"/>
        <color theme="1"/>
        <rFont val="Calibri"/>
        <family val="2"/>
      </rPr>
      <t>j</t>
    </r>
    <r>
      <rPr>
        <sz val="11"/>
        <color theme="1"/>
        <rFont val="Calibri"/>
        <family val="2"/>
      </rPr>
      <t>p</t>
    </r>
    <r>
      <rPr>
        <vertAlign val="subscript"/>
        <sz val="11"/>
        <color theme="1"/>
        <rFont val="Calibri"/>
        <family val="2"/>
      </rPr>
      <t>j</t>
    </r>
    <r>
      <rPr>
        <sz val="11"/>
        <color theme="1"/>
        <rFont val="Calibri"/>
        <family val="2"/>
      </rPr>
      <t>[-ln(i</t>
    </r>
    <r>
      <rPr>
        <vertAlign val="subscript"/>
        <sz val="11"/>
        <color theme="1"/>
        <rFont val="Calibri"/>
        <family val="2"/>
      </rPr>
      <t>j</t>
    </r>
    <r>
      <rPr>
        <sz val="11"/>
        <color theme="1"/>
        <rFont val="Calibri"/>
        <family val="2"/>
      </rPr>
      <t>)]</t>
    </r>
  </si>
  <si>
    <r>
      <t xml:space="preserve">var(MLD) = </t>
    </r>
    <r>
      <rPr>
        <sz val="11"/>
        <color theme="1"/>
        <rFont val="Calibri"/>
        <family val="2"/>
      </rPr>
      <t>∑</t>
    </r>
    <r>
      <rPr>
        <vertAlign val="subscript"/>
        <sz val="11"/>
        <color theme="1"/>
        <rFont val="Calibri"/>
        <family val="2"/>
      </rPr>
      <t>j</t>
    </r>
    <r>
      <rPr>
        <sz val="11"/>
        <color theme="1"/>
        <rFont val="Calibri"/>
        <family val="2"/>
      </rPr>
      <t>{[(p</t>
    </r>
    <r>
      <rPr>
        <vertAlign val="subscript"/>
        <sz val="11"/>
        <color theme="1"/>
        <rFont val="Calibri"/>
        <family val="2"/>
      </rPr>
      <t>j</t>
    </r>
    <r>
      <rPr>
        <vertAlign val="superscript"/>
        <sz val="11"/>
        <color theme="1"/>
        <rFont val="Calibri"/>
        <family val="2"/>
      </rPr>
      <t>2</t>
    </r>
    <r>
      <rPr>
        <sz val="11"/>
        <color theme="1"/>
        <rFont val="Calibri"/>
        <family val="2"/>
      </rPr>
      <t>σ</t>
    </r>
    <r>
      <rPr>
        <vertAlign val="subscript"/>
        <sz val="11"/>
        <color theme="1"/>
        <rFont val="Calibri"/>
        <family val="2"/>
      </rPr>
      <t>j</t>
    </r>
    <r>
      <rPr>
        <vertAlign val="superscript"/>
        <sz val="11"/>
        <color theme="1"/>
        <rFont val="Calibri"/>
        <family val="2"/>
      </rPr>
      <t>2</t>
    </r>
    <r>
      <rPr>
        <sz val="11"/>
        <color theme="1"/>
        <rFont val="Calibri"/>
        <family val="2"/>
      </rPr>
      <t>)/μ</t>
    </r>
    <r>
      <rPr>
        <vertAlign val="superscript"/>
        <sz val="11"/>
        <color theme="1"/>
        <rFont val="Calibri"/>
        <family val="2"/>
      </rPr>
      <t>2</t>
    </r>
    <r>
      <rPr>
        <sz val="11"/>
        <color theme="1"/>
        <rFont val="Calibri"/>
        <family val="2"/>
      </rPr>
      <t>] * [1 – (1/(i</t>
    </r>
    <r>
      <rPr>
        <vertAlign val="subscript"/>
        <sz val="11"/>
        <color theme="1"/>
        <rFont val="Calibri"/>
        <family val="2"/>
      </rPr>
      <t>j</t>
    </r>
    <r>
      <rPr>
        <sz val="11"/>
        <color theme="1"/>
        <rFont val="Calibri"/>
        <family val="2"/>
      </rPr>
      <t>))]}</t>
    </r>
    <r>
      <rPr>
        <vertAlign val="superscript"/>
        <sz val="11"/>
        <color theme="1"/>
        <rFont val="Calibri"/>
        <family val="2"/>
      </rPr>
      <t>2</t>
    </r>
  </si>
  <si>
    <t>BGV has only positive values, with larger values indicating higher levels of inequality.</t>
  </si>
  <si>
    <t>BGSD is calculated as the square root of between-group variance (BGV). It has only positive values, with larger values indicating higher levels of inequality.</t>
  </si>
  <si>
    <r>
      <t xml:space="preserve">COV = 100 * </t>
    </r>
    <r>
      <rPr>
        <sz val="11"/>
        <rFont val="Calibri"/>
        <family val="2"/>
      </rPr>
      <t>√[</t>
    </r>
    <r>
      <rPr>
        <sz val="11"/>
        <color theme="1"/>
        <rFont val="Calibri"/>
        <family val="2"/>
      </rPr>
      <t>∑</t>
    </r>
    <r>
      <rPr>
        <vertAlign val="subscript"/>
        <sz val="11"/>
        <color theme="1"/>
        <rFont val="Calibri"/>
        <family val="2"/>
      </rPr>
      <t>j</t>
    </r>
    <r>
      <rPr>
        <sz val="11"/>
        <color theme="1"/>
        <rFont val="Calibri"/>
        <family val="2"/>
      </rPr>
      <t xml:space="preserve"> p</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μ)</t>
    </r>
    <r>
      <rPr>
        <vertAlign val="superscript"/>
        <sz val="11"/>
        <color theme="1"/>
        <rFont val="Calibri"/>
        <family val="2"/>
      </rPr>
      <t>2</t>
    </r>
    <r>
      <rPr>
        <sz val="11"/>
        <color theme="1"/>
        <rFont val="Calibri"/>
        <family val="2"/>
      </rPr>
      <t>] / μ</t>
    </r>
  </si>
  <si>
    <r>
      <t>RCI = 100 * [</t>
    </r>
    <r>
      <rPr>
        <sz val="11"/>
        <color theme="1"/>
        <rFont val="Calibri"/>
        <family val="2"/>
      </rPr>
      <t>∑</t>
    </r>
    <r>
      <rPr>
        <vertAlign val="subscript"/>
        <sz val="11"/>
        <color theme="1"/>
        <rFont val="Calibri"/>
        <family val="2"/>
      </rPr>
      <t>j</t>
    </r>
    <r>
      <rPr>
        <sz val="11"/>
        <color theme="1"/>
        <rFont val="Calibri"/>
        <family val="2"/>
      </rPr>
      <t xml:space="preserve"> p</t>
    </r>
    <r>
      <rPr>
        <vertAlign val="subscript"/>
        <sz val="11"/>
        <color theme="1"/>
        <rFont val="Calibri"/>
        <family val="2"/>
      </rPr>
      <t>j</t>
    </r>
    <r>
      <rPr>
        <sz val="11"/>
        <color theme="1"/>
        <rFont val="Calibri"/>
        <family val="2"/>
      </rPr>
      <t>(2X</t>
    </r>
    <r>
      <rPr>
        <vertAlign val="subscript"/>
        <sz val="11"/>
        <color theme="1"/>
        <rFont val="Calibri"/>
        <family val="2"/>
      </rPr>
      <t>j</t>
    </r>
    <r>
      <rPr>
        <sz val="11"/>
        <color theme="1"/>
        <rFont val="Calibri"/>
        <family val="2"/>
      </rPr>
      <t xml:space="preserve"> – 1)y</t>
    </r>
    <r>
      <rPr>
        <vertAlign val="subscript"/>
        <sz val="11"/>
        <color theme="1"/>
        <rFont val="Calibri"/>
        <family val="2"/>
      </rPr>
      <t>j</t>
    </r>
    <r>
      <rPr>
        <sz val="11"/>
        <color theme="1"/>
        <rFont val="Calibri"/>
        <family val="2"/>
      </rPr>
      <t>]</t>
    </r>
    <r>
      <rPr>
        <sz val="11"/>
        <color theme="1"/>
        <rFont val="Calibri"/>
        <family val="2"/>
        <scheme val="minor"/>
      </rPr>
      <t xml:space="preserve"> / </t>
    </r>
    <r>
      <rPr>
        <sz val="11"/>
        <color theme="1"/>
        <rFont val="Calibri"/>
        <family val="2"/>
      </rPr>
      <t>μ</t>
    </r>
  </si>
  <si>
    <r>
      <t xml:space="preserve">IDISU = 100 * (1/n * </t>
    </r>
    <r>
      <rPr>
        <sz val="11"/>
        <color theme="1"/>
        <rFont val="Calibri"/>
        <family val="2"/>
      </rPr>
      <t>∑</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μ|)/μ
IDISW = 100 * (∑</t>
    </r>
    <r>
      <rPr>
        <vertAlign val="subscript"/>
        <sz val="11"/>
        <color theme="1"/>
        <rFont val="Calibri"/>
        <family val="2"/>
      </rPr>
      <t>j</t>
    </r>
    <r>
      <rPr>
        <sz val="11"/>
        <color theme="1"/>
        <rFont val="Calibri"/>
        <family val="2"/>
      </rPr>
      <t>p</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 xml:space="preserve"> – μ|)/μ</t>
    </r>
  </si>
  <si>
    <r>
      <t>PAF = 100 * (y</t>
    </r>
    <r>
      <rPr>
        <vertAlign val="subscript"/>
        <sz val="11"/>
        <color theme="1"/>
        <rFont val="Calibri"/>
        <family val="2"/>
        <scheme val="minor"/>
      </rPr>
      <t>ref</t>
    </r>
    <r>
      <rPr>
        <sz val="11"/>
        <color theme="1"/>
        <rFont val="Calibri"/>
        <family val="2"/>
        <scheme val="minor"/>
      </rPr>
      <t xml:space="preserve"> – </t>
    </r>
    <r>
      <rPr>
        <sz val="11"/>
        <color theme="1"/>
        <rFont val="Calibri"/>
        <family val="2"/>
      </rPr>
      <t>μ)/μ</t>
    </r>
  </si>
  <si>
    <t>MDM shows the mean difference between each subgroup and the setting average. It has only positive values, with larger values indicating higher levels of inequality.</t>
  </si>
  <si>
    <t>MDB shows the mean difference between each subgroup and the best-performing subgroup. It has only positive values, with larger values indicating higher levels of inequality.</t>
  </si>
  <si>
    <t>MDR shows the mean difference between each subgroup and a selected reference subgroup. It has only positive values, with larger values indicating higher levels of inequality.</t>
  </si>
  <si>
    <r>
      <t xml:space="preserve">MDM can be calculated as an unweighted or weighted measure. For the unweighted version (MDMU) all subgroups are weighted equally. For the weighted version (MDMW) subgroups are weighted according to their population share. 
95% confidence intervals are not calculated in this workbook, as they require a simulation methodology. If 95% confidence intervals are required, upload the dataset to the Health Equity Assesssment Toolkit Plus (HEAT Plus) software (available at </t>
    </r>
    <r>
      <rPr>
        <u/>
        <sz val="11"/>
        <color theme="1"/>
        <rFont val="Calibri"/>
        <family val="2"/>
        <scheme val="minor"/>
      </rPr>
      <t>www.who.int/data/inequality-monitor/assessment_toolkit</t>
    </r>
    <r>
      <rPr>
        <sz val="11"/>
        <color theme="1"/>
        <rFont val="Calibri"/>
        <family val="2"/>
        <scheme val="minor"/>
      </rPr>
      <t xml:space="preserve">) or use statistical software package such as Stata or R (codes available at </t>
    </r>
    <r>
      <rPr>
        <u/>
        <sz val="11"/>
        <color theme="1"/>
        <rFont val="Calibri"/>
        <family val="2"/>
        <scheme val="minor"/>
      </rPr>
      <t>www.who.int/data/inequality-monitor/tools-resources/statistical_codes</t>
    </r>
    <r>
      <rPr>
        <sz val="11"/>
        <color theme="1"/>
        <rFont val="Calibri"/>
        <family val="2"/>
        <scheme val="minor"/>
      </rPr>
      <t>).</t>
    </r>
  </si>
  <si>
    <r>
      <t xml:space="preserve">IDIS can be calculated as an unweighted or weighted measure. For the unweighted version (IDISU) all subgroups are weighted equally. For the weighted version (IDISW) subgroups are weighted according to their population share. 
95% confidence intervals are not calculated in this workbook, as they require a simulation methodology. If 95% confidence intervals are required, upload the dataset to the Health Equity Assesssment Toolkit Plus (HEAT Plus) software (available at </t>
    </r>
    <r>
      <rPr>
        <u/>
        <sz val="11"/>
        <color theme="1"/>
        <rFont val="Calibri"/>
        <family val="2"/>
        <scheme val="minor"/>
      </rPr>
      <t>www.who.int/data/inequality-monitor/assessment_toolkit</t>
    </r>
    <r>
      <rPr>
        <sz val="11"/>
        <color theme="1"/>
        <rFont val="Calibri"/>
        <family val="2"/>
        <scheme val="minor"/>
      </rPr>
      <t xml:space="preserve">) or use statistical software package such as Stata or R (codes available at </t>
    </r>
    <r>
      <rPr>
        <u/>
        <sz val="11"/>
        <color theme="1"/>
        <rFont val="Calibri"/>
        <family val="2"/>
        <scheme val="minor"/>
      </rPr>
      <t>www.who.int/data/inequality-monitor/tools-resources/statistical_codes</t>
    </r>
    <r>
      <rPr>
        <sz val="11"/>
        <color theme="1"/>
        <rFont val="Calibri"/>
        <family val="2"/>
        <scheme val="minor"/>
      </rPr>
      <t>).</t>
    </r>
  </si>
  <si>
    <r>
      <t xml:space="preserve">MDB can be calculated as an unweighted or weighted measure. For the unweighted version (MDBU) all subgroups are weighted equally. For the weighted version (MDBW) subgroups are weighted according to their population share. 
The best-performing subgroup is the subgroup with the highest estimate for favourable indicators, or the subgroup with the lowest estimate for adverse indicators. The variable </t>
    </r>
    <r>
      <rPr>
        <i/>
        <sz val="11"/>
        <color theme="1"/>
        <rFont val="Calibri"/>
        <family val="2"/>
        <scheme val="minor"/>
      </rPr>
      <t>favourable_indicator</t>
    </r>
    <r>
      <rPr>
        <sz val="11"/>
        <color theme="1"/>
        <rFont val="Calibri"/>
        <family val="2"/>
        <scheme val="minor"/>
      </rPr>
      <t xml:space="preserve"> identifies whether the indicator is favourable (1) or adverse (0). See the glossary for the definition of favourable and adverse indicators.
95% confidence intervals are not calculated in this workbook, as they require a simulation methodology. If 95% confidence intervals are required, upload the dataset to the Health Equity Assesssment Toolkit Plus (HEAT Plus) software (available at </t>
    </r>
    <r>
      <rPr>
        <u/>
        <sz val="11"/>
        <color theme="1"/>
        <rFont val="Calibri"/>
        <family val="2"/>
        <scheme val="minor"/>
      </rPr>
      <t>www.who.int/data/inequality-monitor/assessment_toolkit</t>
    </r>
    <r>
      <rPr>
        <sz val="11"/>
        <color theme="1"/>
        <rFont val="Calibri"/>
        <family val="2"/>
        <scheme val="minor"/>
      </rPr>
      <t xml:space="preserve">) or use statistical software package such as Stata or R (codes available at </t>
    </r>
    <r>
      <rPr>
        <u/>
        <sz val="11"/>
        <color theme="1"/>
        <rFont val="Calibri"/>
        <family val="2"/>
        <scheme val="minor"/>
      </rPr>
      <t>www.who.int/data/inequality-monitor/tools-resources/statistical_codes</t>
    </r>
    <r>
      <rPr>
        <sz val="11"/>
        <color theme="1"/>
        <rFont val="Calibri"/>
        <family val="2"/>
        <scheme val="minor"/>
      </rPr>
      <t>).</t>
    </r>
  </si>
  <si>
    <r>
      <t xml:space="preserve">MDR can be calculated as an unweighted or weighted measure. For the unweighted version (MDRU) all subgroups are weighted equally. For the weighted version (MDRW) subgroups are weighted according to their population share. 
The variable </t>
    </r>
    <r>
      <rPr>
        <i/>
        <sz val="11"/>
        <color theme="1"/>
        <rFont val="Calibri"/>
        <family val="2"/>
        <scheme val="minor"/>
      </rPr>
      <t>reference_subgroup</t>
    </r>
    <r>
      <rPr>
        <sz val="11"/>
        <color theme="1"/>
        <rFont val="Calibri"/>
        <family val="2"/>
        <scheme val="minor"/>
      </rPr>
      <t xml:space="preserve"> is used to identify a reference subgroup with the value 1. 
95% confidence intervals are not calculated in this workbook, as they require a simulation methodology. If 95% confidence intervals are required, upload the dataset to the Health Equity Assesssment Toolkit Plus (HEAT Plus) software (available at </t>
    </r>
    <r>
      <rPr>
        <u/>
        <sz val="11"/>
        <color theme="1"/>
        <rFont val="Calibri"/>
        <family val="2"/>
        <scheme val="minor"/>
      </rPr>
      <t>www.who.int/data/inequality-monitor/assessment_toolkit</t>
    </r>
    <r>
      <rPr>
        <sz val="11"/>
        <color theme="1"/>
        <rFont val="Calibri"/>
        <family val="2"/>
        <scheme val="minor"/>
      </rPr>
      <t xml:space="preserve">) or use statistical software package such as Stata or R (codes available at </t>
    </r>
    <r>
      <rPr>
        <u/>
        <sz val="11"/>
        <color theme="1"/>
        <rFont val="Calibri"/>
        <family val="2"/>
        <scheme val="minor"/>
      </rPr>
      <t>www.who.int/data/inequality-monitor/tools-resources/statistical_codes</t>
    </r>
    <r>
      <rPr>
        <sz val="11"/>
        <color theme="1"/>
        <rFont val="Calibri"/>
        <family val="2"/>
        <scheme val="minor"/>
      </rPr>
      <t>).</t>
    </r>
  </si>
  <si>
    <t>TI expresses inequality as a function of how the subgroup's share of the health indicator compares to their share of the population. The larger the absolute value of TI, the greater the level of inequality.</t>
  </si>
  <si>
    <t>For non-ordered dimensions of inequality, PAF shows the potential improvement in the average of an indicator, in relative terms, that could be achieved if all population subgroups had the same level of the indicator as the subgroup with the best estimate. PAF assumes only positive values for favourable indicators and only negative values for adverse indicators. The larger the absolute value of PAF, the larger the level of inequality.</t>
  </si>
  <si>
    <t>pop</t>
  </si>
  <si>
    <t>cp</t>
  </si>
  <si>
    <r>
      <t>pop</t>
    </r>
    <r>
      <rPr>
        <vertAlign val="subscript"/>
        <sz val="9"/>
        <color theme="1"/>
        <rFont val="Calibri"/>
        <family val="2"/>
        <scheme val="minor"/>
      </rPr>
      <t>j</t>
    </r>
    <r>
      <rPr>
        <sz val="9"/>
        <color theme="1"/>
        <rFont val="Calibri"/>
        <family val="2"/>
        <scheme val="minor"/>
      </rPr>
      <t>/</t>
    </r>
    <r>
      <rPr>
        <sz val="9"/>
        <color theme="1"/>
        <rFont val="Calibri"/>
        <family val="2"/>
      </rPr>
      <t>∑pop</t>
    </r>
  </si>
  <si>
    <r>
      <t>∑</t>
    </r>
    <r>
      <rPr>
        <vertAlign val="subscript"/>
        <sz val="9"/>
        <color theme="1"/>
        <rFont val="Calibri"/>
        <family val="2"/>
      </rPr>
      <t>j</t>
    </r>
    <r>
      <rPr>
        <sz val="9"/>
        <color theme="1"/>
        <rFont val="Calibri"/>
        <family val="2"/>
      </rPr>
      <t>p</t>
    </r>
    <r>
      <rPr>
        <vertAlign val="subscript"/>
        <sz val="9"/>
        <color theme="1"/>
        <rFont val="Calibri"/>
        <family val="2"/>
      </rPr>
      <t>j</t>
    </r>
  </si>
  <si>
    <r>
      <t>cp</t>
    </r>
    <r>
      <rPr>
        <vertAlign val="subscript"/>
        <sz val="9"/>
        <color theme="1"/>
        <rFont val="Calibri"/>
        <family val="2"/>
        <scheme val="minor"/>
      </rPr>
      <t>j</t>
    </r>
    <r>
      <rPr>
        <sz val="9"/>
        <color theme="1"/>
        <rFont val="Calibri"/>
        <family val="2"/>
        <scheme val="minor"/>
      </rPr>
      <t xml:space="preserve"> – 0.5p</t>
    </r>
    <r>
      <rPr>
        <vertAlign val="subscript"/>
        <sz val="9"/>
        <color theme="1"/>
        <rFont val="Calibri"/>
        <family val="2"/>
        <scheme val="minor"/>
      </rPr>
      <t>j</t>
    </r>
  </si>
  <si>
    <r>
      <t>p</t>
    </r>
    <r>
      <rPr>
        <vertAlign val="subscript"/>
        <sz val="9"/>
        <color theme="1"/>
        <rFont val="Calibri"/>
        <family val="2"/>
        <scheme val="minor"/>
      </rPr>
      <t>j</t>
    </r>
    <r>
      <rPr>
        <sz val="9"/>
        <color theme="1"/>
        <rFont val="Calibri"/>
        <family val="2"/>
        <scheme val="minor"/>
      </rPr>
      <t>(2X</t>
    </r>
    <r>
      <rPr>
        <vertAlign val="subscript"/>
        <sz val="9"/>
        <color theme="1"/>
        <rFont val="Calibri"/>
        <family val="2"/>
        <scheme val="minor"/>
      </rPr>
      <t>j</t>
    </r>
    <r>
      <rPr>
        <sz val="9"/>
        <color theme="1"/>
        <rFont val="Calibri"/>
        <family val="2"/>
        <scheme val="minor"/>
      </rPr>
      <t xml:space="preserve"> – 1)y</t>
    </r>
    <r>
      <rPr>
        <vertAlign val="subscript"/>
        <sz val="9"/>
        <color theme="1"/>
        <rFont val="Calibri"/>
        <family val="2"/>
        <scheme val="minor"/>
      </rPr>
      <t>j</t>
    </r>
  </si>
  <si>
    <r>
      <t>p</t>
    </r>
    <r>
      <rPr>
        <vertAlign val="subscript"/>
        <sz val="9"/>
        <color theme="1"/>
        <rFont val="Calibri"/>
        <family val="2"/>
        <scheme val="minor"/>
      </rPr>
      <t>j</t>
    </r>
    <r>
      <rPr>
        <vertAlign val="superscript"/>
        <sz val="9"/>
        <color theme="1"/>
        <rFont val="Calibri"/>
        <family val="2"/>
        <scheme val="minor"/>
      </rPr>
      <t>2</t>
    </r>
    <r>
      <rPr>
        <sz val="9"/>
        <color theme="1"/>
        <rFont val="Calibri"/>
        <family val="2"/>
        <scheme val="minor"/>
      </rPr>
      <t>σ</t>
    </r>
    <r>
      <rPr>
        <vertAlign val="subscript"/>
        <sz val="9"/>
        <color theme="1"/>
        <rFont val="Calibri"/>
        <family val="2"/>
        <scheme val="minor"/>
      </rPr>
      <t>j</t>
    </r>
    <r>
      <rPr>
        <vertAlign val="superscript"/>
        <sz val="9"/>
        <color theme="1"/>
        <rFont val="Calibri"/>
        <family val="2"/>
        <scheme val="minor"/>
      </rPr>
      <t>2</t>
    </r>
    <r>
      <rPr>
        <sz val="9"/>
        <color theme="1"/>
        <rFont val="Calibri"/>
        <family val="2"/>
        <scheme val="minor"/>
      </rPr>
      <t>(2X</t>
    </r>
    <r>
      <rPr>
        <vertAlign val="subscript"/>
        <sz val="9"/>
        <color theme="1"/>
        <rFont val="Calibri"/>
        <family val="2"/>
        <scheme val="minor"/>
      </rPr>
      <t>j</t>
    </r>
    <r>
      <rPr>
        <sz val="9"/>
        <color theme="1"/>
        <rFont val="Calibri"/>
        <family val="2"/>
        <scheme val="minor"/>
      </rPr>
      <t xml:space="preserve"> – 1)</t>
    </r>
    <r>
      <rPr>
        <vertAlign val="superscript"/>
        <sz val="9"/>
        <color theme="1"/>
        <rFont val="Calibri"/>
        <family val="2"/>
        <scheme val="minor"/>
      </rPr>
      <t>2</t>
    </r>
  </si>
  <si>
    <t>∑aci_prep</t>
  </si>
  <si>
    <t>√∑aci_se_prep</t>
  </si>
  <si>
    <t>aci – 1.96*aci_se</t>
  </si>
  <si>
    <t>aci + 1.96*aci_se</t>
  </si>
  <si>
    <t>σ</t>
  </si>
  <si>
    <r>
      <t>y</t>
    </r>
    <r>
      <rPr>
        <vertAlign val="subscript"/>
        <sz val="9"/>
        <color theme="1"/>
        <rFont val="Calibri"/>
        <family val="2"/>
        <scheme val="minor"/>
      </rPr>
      <t>1</t>
    </r>
    <r>
      <rPr>
        <sz val="9"/>
        <color theme="1"/>
        <rFont val="Calibri"/>
        <family val="2"/>
        <scheme val="minor"/>
      </rPr>
      <t xml:space="preserve"> – y</t>
    </r>
    <r>
      <rPr>
        <vertAlign val="subscript"/>
        <sz val="9"/>
        <color theme="1"/>
        <rFont val="Calibri"/>
        <family val="2"/>
        <scheme val="minor"/>
      </rPr>
      <t>2</t>
    </r>
  </si>
  <si>
    <r>
      <t>√(σ</t>
    </r>
    <r>
      <rPr>
        <vertAlign val="subscript"/>
        <sz val="9"/>
        <color theme="1"/>
        <rFont val="Calibri"/>
        <family val="2"/>
      </rPr>
      <t>1</t>
    </r>
    <r>
      <rPr>
        <vertAlign val="superscript"/>
        <sz val="9"/>
        <color theme="1"/>
        <rFont val="Calibri"/>
        <family val="2"/>
      </rPr>
      <t>2</t>
    </r>
    <r>
      <rPr>
        <sz val="9"/>
        <color theme="1"/>
        <rFont val="Calibri"/>
        <family val="2"/>
      </rPr>
      <t xml:space="preserve"> + σ</t>
    </r>
    <r>
      <rPr>
        <vertAlign val="subscript"/>
        <sz val="9"/>
        <color theme="1"/>
        <rFont val="Calibri"/>
        <family val="2"/>
      </rPr>
      <t>2</t>
    </r>
    <r>
      <rPr>
        <vertAlign val="superscript"/>
        <sz val="9"/>
        <color theme="1"/>
        <rFont val="Calibri"/>
        <family val="2"/>
      </rPr>
      <t>2</t>
    </r>
    <r>
      <rPr>
        <sz val="9"/>
        <color theme="1"/>
        <rFont val="Calibri"/>
        <family val="2"/>
      </rPr>
      <t>)</t>
    </r>
  </si>
  <si>
    <t>d – 1.96*d_se</t>
  </si>
  <si>
    <t>d + 1.96*d_se</t>
  </si>
  <si>
    <r>
      <t>y</t>
    </r>
    <r>
      <rPr>
        <vertAlign val="subscript"/>
        <sz val="9"/>
        <color theme="1"/>
        <rFont val="Calibri"/>
        <family val="2"/>
        <scheme val="minor"/>
      </rPr>
      <t>1</t>
    </r>
    <r>
      <rPr>
        <sz val="9"/>
        <color theme="1"/>
        <rFont val="Calibri"/>
        <family val="2"/>
        <scheme val="minor"/>
      </rPr>
      <t xml:space="preserve"> / y</t>
    </r>
    <r>
      <rPr>
        <vertAlign val="subscript"/>
        <sz val="9"/>
        <color theme="1"/>
        <rFont val="Calibri"/>
        <family val="2"/>
        <scheme val="minor"/>
      </rPr>
      <t>2</t>
    </r>
  </si>
  <si>
    <r>
      <t>p</t>
    </r>
    <r>
      <rPr>
        <vertAlign val="subscript"/>
        <sz val="9"/>
        <rFont val="Calibri"/>
        <family val="2"/>
        <scheme val="minor"/>
      </rPr>
      <t>j</t>
    </r>
    <r>
      <rPr>
        <sz val="9"/>
        <rFont val="Calibri"/>
        <family val="2"/>
        <scheme val="minor"/>
      </rPr>
      <t>(2X</t>
    </r>
    <r>
      <rPr>
        <vertAlign val="subscript"/>
        <sz val="9"/>
        <rFont val="Calibri"/>
        <family val="2"/>
        <scheme val="minor"/>
      </rPr>
      <t>j</t>
    </r>
    <r>
      <rPr>
        <sz val="9"/>
        <rFont val="Calibri"/>
        <family val="2"/>
        <scheme val="minor"/>
      </rPr>
      <t xml:space="preserve"> – 1)y</t>
    </r>
    <r>
      <rPr>
        <vertAlign val="subscript"/>
        <sz val="9"/>
        <rFont val="Calibri"/>
        <family val="2"/>
        <scheme val="minor"/>
      </rPr>
      <t>j</t>
    </r>
  </si>
  <si>
    <r>
      <t>p</t>
    </r>
    <r>
      <rPr>
        <vertAlign val="subscript"/>
        <sz val="9"/>
        <rFont val="Calibri"/>
        <family val="2"/>
        <scheme val="minor"/>
      </rPr>
      <t>j</t>
    </r>
    <r>
      <rPr>
        <vertAlign val="superscript"/>
        <sz val="9"/>
        <rFont val="Calibri"/>
        <family val="2"/>
        <scheme val="minor"/>
      </rPr>
      <t>2</t>
    </r>
    <r>
      <rPr>
        <sz val="9"/>
        <rFont val="Calibri"/>
        <family val="2"/>
        <scheme val="minor"/>
      </rPr>
      <t>σ</t>
    </r>
    <r>
      <rPr>
        <vertAlign val="subscript"/>
        <sz val="9"/>
        <rFont val="Calibri"/>
        <family val="2"/>
        <scheme val="minor"/>
      </rPr>
      <t>j</t>
    </r>
    <r>
      <rPr>
        <vertAlign val="superscript"/>
        <sz val="9"/>
        <rFont val="Calibri"/>
        <family val="2"/>
        <scheme val="minor"/>
      </rPr>
      <t>2</t>
    </r>
    <r>
      <rPr>
        <sz val="9"/>
        <rFont val="Calibri"/>
        <family val="2"/>
        <scheme val="minor"/>
      </rPr>
      <t>[(2X</t>
    </r>
    <r>
      <rPr>
        <vertAlign val="subscript"/>
        <sz val="9"/>
        <rFont val="Calibri"/>
        <family val="2"/>
        <scheme val="minor"/>
      </rPr>
      <t>j</t>
    </r>
    <r>
      <rPr>
        <sz val="9"/>
        <rFont val="Calibri"/>
        <family val="2"/>
        <scheme val="minor"/>
      </rPr>
      <t xml:space="preserve"> – 1) – RCI]</t>
    </r>
    <r>
      <rPr>
        <vertAlign val="superscript"/>
        <sz val="9"/>
        <rFont val="Calibri"/>
        <family val="2"/>
        <scheme val="minor"/>
      </rPr>
      <t>2</t>
    </r>
  </si>
  <si>
    <t>rci – 1.96*rci_se</t>
  </si>
  <si>
    <t>rci + 1.96*rci_se</t>
  </si>
  <si>
    <r>
      <t>y</t>
    </r>
    <r>
      <rPr>
        <vertAlign val="subscript"/>
        <sz val="9"/>
        <color theme="1"/>
        <rFont val="Calibri"/>
        <family val="2"/>
        <scheme val="minor"/>
      </rPr>
      <t>pop</t>
    </r>
    <r>
      <rPr>
        <sz val="9"/>
        <color theme="1"/>
        <rFont val="Calibri"/>
        <family val="2"/>
        <scheme val="minor"/>
      </rPr>
      <t xml:space="preserve"> – c</t>
    </r>
  </si>
  <si>
    <r>
      <t>∑pop – a – y</t>
    </r>
    <r>
      <rPr>
        <vertAlign val="subscript"/>
        <sz val="9"/>
        <color theme="1"/>
        <rFont val="Calibri"/>
        <family val="2"/>
        <scheme val="minor"/>
      </rPr>
      <t>pop</t>
    </r>
  </si>
  <si>
    <t>∑pop</t>
  </si>
  <si>
    <r>
      <t>100 * (y</t>
    </r>
    <r>
      <rPr>
        <vertAlign val="subscript"/>
        <sz val="9"/>
        <color theme="1"/>
        <rFont val="Calibri"/>
        <family val="2"/>
        <scheme val="minor"/>
      </rPr>
      <t>ref</t>
    </r>
    <r>
      <rPr>
        <sz val="9"/>
        <color theme="1"/>
        <rFont val="Calibri"/>
        <family val="2"/>
        <scheme val="minor"/>
      </rPr>
      <t xml:space="preserve"> – </t>
    </r>
    <r>
      <rPr>
        <sz val="9"/>
        <color theme="1"/>
        <rFont val="Calibri"/>
        <family val="2"/>
      </rPr>
      <t>μ)/μ</t>
    </r>
  </si>
  <si>
    <t>paf – 1.96*paf_se</t>
  </si>
  <si>
    <t>paf + 1.96*paf_se</t>
  </si>
  <si>
    <r>
      <rPr>
        <sz val="9"/>
        <color theme="1"/>
        <rFont val="Calibri"/>
        <family val="2"/>
      </rPr>
      <t>√</t>
    </r>
    <r>
      <rPr>
        <sz val="9"/>
        <color theme="1"/>
        <rFont val="Calibri"/>
        <family val="2"/>
        <scheme val="minor"/>
      </rPr>
      <t>cN[ad(N–c)+bc</t>
    </r>
    <r>
      <rPr>
        <vertAlign val="superscript"/>
        <sz val="11"/>
        <rFont val="Calibri"/>
        <family val="2"/>
        <scheme val="minor"/>
      </rPr>
      <t>2</t>
    </r>
    <r>
      <rPr>
        <sz val="11"/>
        <rFont val="Calibri"/>
        <family val="2"/>
        <scheme val="minor"/>
      </rPr>
      <t>] / (a+c)</t>
    </r>
    <r>
      <rPr>
        <vertAlign val="superscript"/>
        <sz val="11"/>
        <rFont val="Calibri"/>
        <family val="2"/>
        <scheme val="minor"/>
      </rPr>
      <t>3</t>
    </r>
    <r>
      <rPr>
        <sz val="11"/>
        <rFont val="Calibri"/>
        <family val="2"/>
        <scheme val="minor"/>
      </rPr>
      <t>(c+d)</t>
    </r>
    <r>
      <rPr>
        <vertAlign val="superscript"/>
        <sz val="11"/>
        <rFont val="Calibri"/>
        <family val="2"/>
        <scheme val="minor"/>
      </rPr>
      <t>3</t>
    </r>
  </si>
  <si>
    <r>
      <t>y</t>
    </r>
    <r>
      <rPr>
        <vertAlign val="subscript"/>
        <sz val="11"/>
        <color theme="1"/>
        <rFont val="Calibri"/>
        <family val="2"/>
        <scheme val="minor"/>
      </rPr>
      <t>ref</t>
    </r>
    <r>
      <rPr>
        <sz val="11"/>
        <color theme="1"/>
        <rFont val="Calibri"/>
        <family val="2"/>
        <scheme val="minor"/>
      </rPr>
      <t xml:space="preserve"> – </t>
    </r>
    <r>
      <rPr>
        <sz val="11"/>
        <color theme="1"/>
        <rFont val="Calibri"/>
        <family val="2"/>
      </rPr>
      <t>μ</t>
    </r>
  </si>
  <si>
    <r>
      <t>(y</t>
    </r>
    <r>
      <rPr>
        <vertAlign val="subscript"/>
        <sz val="9"/>
        <color theme="1"/>
        <rFont val="Calibri"/>
        <family val="2"/>
        <scheme val="minor"/>
      </rPr>
      <t>ref</t>
    </r>
    <r>
      <rPr>
        <sz val="9"/>
        <color theme="1"/>
        <rFont val="Calibri"/>
        <family val="2"/>
        <scheme val="minor"/>
      </rPr>
      <t xml:space="preserve"> – </t>
    </r>
    <r>
      <rPr>
        <sz val="9"/>
        <color theme="1"/>
        <rFont val="Calibri"/>
        <family val="2"/>
      </rPr>
      <t>μ)/μ</t>
    </r>
  </si>
  <si>
    <r>
      <rPr>
        <sz val="9"/>
        <color theme="1"/>
        <rFont val="Calibri"/>
        <family val="2"/>
      </rPr>
      <t>√</t>
    </r>
    <r>
      <rPr>
        <sz val="9"/>
        <color theme="1"/>
        <rFont val="Calibri"/>
        <family val="2"/>
        <scheme val="minor"/>
      </rPr>
      <t>cN[ad(N–c)+bc</t>
    </r>
    <r>
      <rPr>
        <vertAlign val="superscript"/>
        <sz val="9"/>
        <rFont val="Calibri"/>
        <family val="2"/>
        <scheme val="minor"/>
      </rPr>
      <t>2</t>
    </r>
    <r>
      <rPr>
        <sz val="9"/>
        <rFont val="Calibri"/>
        <family val="2"/>
        <scheme val="minor"/>
      </rPr>
      <t>] / (a+c)</t>
    </r>
    <r>
      <rPr>
        <vertAlign val="superscript"/>
        <sz val="9"/>
        <rFont val="Calibri"/>
        <family val="2"/>
        <scheme val="minor"/>
      </rPr>
      <t>3</t>
    </r>
    <r>
      <rPr>
        <sz val="9"/>
        <rFont val="Calibri"/>
        <family val="2"/>
        <scheme val="minor"/>
      </rPr>
      <t>(c+d)</t>
    </r>
    <r>
      <rPr>
        <vertAlign val="superscript"/>
        <sz val="9"/>
        <rFont val="Calibri"/>
        <family val="2"/>
        <scheme val="minor"/>
      </rPr>
      <t>3</t>
    </r>
  </si>
  <si>
    <t>Lower 95% confidence interval of PAF</t>
  </si>
  <si>
    <t>Upper 95% confidence interval of PAF</t>
  </si>
  <si>
    <t>par – 1.96*par_se</t>
  </si>
  <si>
    <t>par + 1.96*par_se</t>
  </si>
  <si>
    <r>
      <t>p</t>
    </r>
    <r>
      <rPr>
        <vertAlign val="subscript"/>
        <sz val="9"/>
        <rFont val="Calibri"/>
        <family val="2"/>
        <scheme val="minor"/>
      </rPr>
      <t>j</t>
    </r>
    <r>
      <rPr>
        <sz val="9"/>
        <rFont val="Calibri"/>
        <family val="2"/>
        <scheme val="minor"/>
      </rPr>
      <t>(y</t>
    </r>
    <r>
      <rPr>
        <vertAlign val="subscript"/>
        <sz val="9"/>
        <rFont val="Calibri"/>
        <family val="2"/>
        <scheme val="minor"/>
      </rPr>
      <t xml:space="preserve">j </t>
    </r>
    <r>
      <rPr>
        <sz val="9"/>
        <rFont val="Calibri"/>
        <family val="2"/>
        <scheme val="minor"/>
      </rPr>
      <t>– μ)</t>
    </r>
    <r>
      <rPr>
        <vertAlign val="superscript"/>
        <sz val="9"/>
        <rFont val="Calibri"/>
        <family val="2"/>
        <scheme val="minor"/>
      </rPr>
      <t>2</t>
    </r>
  </si>
  <si>
    <r>
      <t>p</t>
    </r>
    <r>
      <rPr>
        <vertAlign val="subscript"/>
        <sz val="9"/>
        <rFont val="Calibri"/>
        <family val="2"/>
        <scheme val="minor"/>
      </rPr>
      <t>j</t>
    </r>
    <r>
      <rPr>
        <vertAlign val="superscript"/>
        <sz val="9"/>
        <rFont val="Calibri"/>
        <family val="2"/>
        <scheme val="minor"/>
      </rPr>
      <t>2</t>
    </r>
    <r>
      <rPr>
        <sz val="9"/>
        <rFont val="Calibri"/>
        <family val="2"/>
        <scheme val="minor"/>
      </rPr>
      <t>σ</t>
    </r>
    <r>
      <rPr>
        <vertAlign val="subscript"/>
        <sz val="9"/>
        <rFont val="Calibri"/>
        <family val="2"/>
        <scheme val="minor"/>
      </rPr>
      <t>j</t>
    </r>
    <r>
      <rPr>
        <vertAlign val="superscript"/>
        <sz val="9"/>
        <rFont val="Calibri"/>
        <family val="2"/>
        <scheme val="minor"/>
      </rPr>
      <t>2</t>
    </r>
    <r>
      <rPr>
        <sz val="9"/>
        <rFont val="Calibri"/>
        <family val="2"/>
        <scheme val="minor"/>
      </rPr>
      <t>(y</t>
    </r>
    <r>
      <rPr>
        <vertAlign val="subscript"/>
        <sz val="9"/>
        <rFont val="Calibri"/>
        <family val="2"/>
        <scheme val="minor"/>
      </rPr>
      <t>j</t>
    </r>
    <r>
      <rPr>
        <sz val="9"/>
        <rFont val="Calibri"/>
        <family val="2"/>
        <scheme val="minor"/>
      </rPr>
      <t xml:space="preserve"> – μ)</t>
    </r>
    <r>
      <rPr>
        <vertAlign val="superscript"/>
        <sz val="9"/>
        <rFont val="Calibri"/>
        <family val="2"/>
        <scheme val="minor"/>
      </rPr>
      <t>2</t>
    </r>
  </si>
  <si>
    <r>
      <t>p</t>
    </r>
    <r>
      <rPr>
        <vertAlign val="subscript"/>
        <sz val="9"/>
        <rFont val="Calibri"/>
        <family val="2"/>
        <scheme val="minor"/>
      </rPr>
      <t>j</t>
    </r>
    <r>
      <rPr>
        <vertAlign val="superscript"/>
        <sz val="9"/>
        <rFont val="Calibri"/>
        <family val="2"/>
        <scheme val="minor"/>
      </rPr>
      <t>2</t>
    </r>
    <r>
      <rPr>
        <sz val="9"/>
        <rFont val="Calibri"/>
        <family val="2"/>
        <scheme val="minor"/>
      </rPr>
      <t>σ</t>
    </r>
    <r>
      <rPr>
        <vertAlign val="subscript"/>
        <sz val="9"/>
        <rFont val="Calibri"/>
        <family val="2"/>
        <scheme val="minor"/>
      </rPr>
      <t>j</t>
    </r>
    <r>
      <rPr>
        <vertAlign val="superscript"/>
        <sz val="9"/>
        <rFont val="Calibri"/>
        <family val="2"/>
        <scheme val="minor"/>
      </rPr>
      <t>2</t>
    </r>
  </si>
  <si>
    <r>
      <t>p</t>
    </r>
    <r>
      <rPr>
        <vertAlign val="subscript"/>
        <sz val="9"/>
        <rFont val="Calibri"/>
        <family val="2"/>
        <scheme val="minor"/>
      </rPr>
      <t>j</t>
    </r>
    <r>
      <rPr>
        <vertAlign val="superscript"/>
        <sz val="9"/>
        <rFont val="Calibri"/>
        <family val="2"/>
        <scheme val="minor"/>
      </rPr>
      <t>4</t>
    </r>
    <r>
      <rPr>
        <sz val="9"/>
        <rFont val="Calibri"/>
        <family val="2"/>
        <scheme val="minor"/>
      </rPr>
      <t>σ</t>
    </r>
    <r>
      <rPr>
        <vertAlign val="subscript"/>
        <sz val="9"/>
        <rFont val="Calibri"/>
        <family val="2"/>
        <scheme val="minor"/>
      </rPr>
      <t>j</t>
    </r>
    <r>
      <rPr>
        <vertAlign val="superscript"/>
        <sz val="9"/>
        <rFont val="Calibri"/>
        <family val="2"/>
        <scheme val="minor"/>
      </rPr>
      <t>4</t>
    </r>
  </si>
  <si>
    <r>
      <t>p</t>
    </r>
    <r>
      <rPr>
        <vertAlign val="subscript"/>
        <sz val="9"/>
        <rFont val="Calibri"/>
        <family val="2"/>
        <scheme val="minor"/>
      </rPr>
      <t>j</t>
    </r>
    <r>
      <rPr>
        <vertAlign val="superscript"/>
        <sz val="9"/>
        <rFont val="Calibri"/>
        <family val="2"/>
        <scheme val="minor"/>
      </rPr>
      <t>2</t>
    </r>
    <r>
      <rPr>
        <sz val="9"/>
        <rFont val="Calibri"/>
        <family val="2"/>
        <scheme val="minor"/>
      </rPr>
      <t>(1 – p</t>
    </r>
    <r>
      <rPr>
        <vertAlign val="subscript"/>
        <sz val="9"/>
        <rFont val="Calibri"/>
        <family val="2"/>
        <scheme val="minor"/>
      </rPr>
      <t>j</t>
    </r>
    <r>
      <rPr>
        <sz val="9"/>
        <rFont val="Calibri"/>
        <family val="2"/>
        <scheme val="minor"/>
      </rPr>
      <t>)</t>
    </r>
    <r>
      <rPr>
        <vertAlign val="superscript"/>
        <sz val="9"/>
        <rFont val="Calibri"/>
        <family val="2"/>
        <scheme val="minor"/>
      </rPr>
      <t>2</t>
    </r>
    <r>
      <rPr>
        <sz val="9"/>
        <rFont val="Calibri"/>
        <family val="2"/>
        <scheme val="minor"/>
      </rPr>
      <t>σ</t>
    </r>
    <r>
      <rPr>
        <vertAlign val="subscript"/>
        <sz val="9"/>
        <rFont val="Calibri"/>
        <family val="2"/>
        <scheme val="minor"/>
      </rPr>
      <t>j</t>
    </r>
    <r>
      <rPr>
        <vertAlign val="superscript"/>
        <sz val="9"/>
        <rFont val="Calibri"/>
        <family val="2"/>
        <scheme val="minor"/>
      </rPr>
      <t>4</t>
    </r>
  </si>
  <si>
    <t>∑bgv_prep</t>
  </si>
  <si>
    <r>
      <t>√(4∑se2 + 2∑s2</t>
    </r>
    <r>
      <rPr>
        <vertAlign val="superscript"/>
        <sz val="9"/>
        <color theme="1"/>
        <rFont val="Calibri"/>
        <family val="2"/>
      </rPr>
      <t>2</t>
    </r>
    <r>
      <rPr>
        <sz val="9"/>
        <color theme="1"/>
        <rFont val="Calibri"/>
        <family val="2"/>
      </rPr>
      <t xml:space="preserve"> – ∑s4 + ∑se4)</t>
    </r>
  </si>
  <si>
    <t>bgv – 1.96*bgv_se</t>
  </si>
  <si>
    <t>bgv + 1.96*bgv_se</t>
  </si>
  <si>
    <r>
      <t>|y</t>
    </r>
    <r>
      <rPr>
        <vertAlign val="subscript"/>
        <sz val="9"/>
        <rFont val="Calibri"/>
        <family val="2"/>
        <scheme val="minor"/>
      </rPr>
      <t>j</t>
    </r>
    <r>
      <rPr>
        <sz val="9"/>
        <rFont val="Calibri"/>
        <family val="2"/>
        <scheme val="minor"/>
      </rPr>
      <t xml:space="preserve"> – μ|</t>
    </r>
  </si>
  <si>
    <r>
      <t>p</t>
    </r>
    <r>
      <rPr>
        <vertAlign val="subscript"/>
        <sz val="9"/>
        <rFont val="Calibri"/>
        <family val="2"/>
        <scheme val="minor"/>
      </rPr>
      <t>j</t>
    </r>
    <r>
      <rPr>
        <sz val="9"/>
        <rFont val="Calibri"/>
        <family val="2"/>
        <scheme val="minor"/>
      </rPr>
      <t>|y</t>
    </r>
    <r>
      <rPr>
        <vertAlign val="subscript"/>
        <sz val="9"/>
        <rFont val="Calibri"/>
        <family val="2"/>
        <scheme val="minor"/>
      </rPr>
      <t>j</t>
    </r>
    <r>
      <rPr>
        <sz val="9"/>
        <rFont val="Calibri"/>
        <family val="2"/>
        <scheme val="minor"/>
      </rPr>
      <t xml:space="preserve"> – μ|</t>
    </r>
  </si>
  <si>
    <r>
      <t>1/n*</t>
    </r>
    <r>
      <rPr>
        <sz val="9"/>
        <color theme="1"/>
        <rFont val="Calibri"/>
        <family val="2"/>
      </rPr>
      <t>∑mdmu_prep</t>
    </r>
  </si>
  <si>
    <t>∑mdmw_prep</t>
  </si>
  <si>
    <r>
      <t>|y</t>
    </r>
    <r>
      <rPr>
        <vertAlign val="subscript"/>
        <sz val="9"/>
        <rFont val="Calibri"/>
        <family val="2"/>
        <scheme val="minor"/>
      </rPr>
      <t>j</t>
    </r>
    <r>
      <rPr>
        <sz val="9"/>
        <rFont val="Calibri"/>
        <family val="2"/>
        <scheme val="minor"/>
      </rPr>
      <t xml:space="preserve"> – y</t>
    </r>
    <r>
      <rPr>
        <vertAlign val="subscript"/>
        <sz val="9"/>
        <rFont val="Calibri"/>
        <family val="2"/>
        <scheme val="minor"/>
      </rPr>
      <t>ref</t>
    </r>
    <r>
      <rPr>
        <sz val="9"/>
        <rFont val="Calibri"/>
        <family val="2"/>
        <scheme val="minor"/>
      </rPr>
      <t>|</t>
    </r>
  </si>
  <si>
    <r>
      <t>p</t>
    </r>
    <r>
      <rPr>
        <vertAlign val="subscript"/>
        <sz val="9"/>
        <rFont val="Calibri"/>
        <family val="2"/>
        <scheme val="minor"/>
      </rPr>
      <t>j</t>
    </r>
    <r>
      <rPr>
        <sz val="9"/>
        <rFont val="Calibri"/>
        <family val="2"/>
        <scheme val="minor"/>
      </rPr>
      <t>|y</t>
    </r>
    <r>
      <rPr>
        <vertAlign val="subscript"/>
        <sz val="9"/>
        <rFont val="Calibri"/>
        <family val="2"/>
        <scheme val="minor"/>
      </rPr>
      <t>j</t>
    </r>
    <r>
      <rPr>
        <sz val="9"/>
        <rFont val="Calibri"/>
        <family val="2"/>
        <scheme val="minor"/>
      </rPr>
      <t xml:space="preserve"> – y</t>
    </r>
    <r>
      <rPr>
        <vertAlign val="subscript"/>
        <sz val="9"/>
        <rFont val="Calibri"/>
        <family val="2"/>
        <scheme val="minor"/>
      </rPr>
      <t>ref</t>
    </r>
    <r>
      <rPr>
        <sz val="9"/>
        <rFont val="Calibri"/>
        <family val="2"/>
        <scheme val="minor"/>
      </rPr>
      <t>|</t>
    </r>
  </si>
  <si>
    <r>
      <t>1/n*</t>
    </r>
    <r>
      <rPr>
        <sz val="9"/>
        <color theme="1"/>
        <rFont val="Calibri"/>
        <family val="2"/>
      </rPr>
      <t>∑mdbu_prep</t>
    </r>
  </si>
  <si>
    <t>∑mdbw_prep</t>
  </si>
  <si>
    <r>
      <t>1/n*</t>
    </r>
    <r>
      <rPr>
        <sz val="9"/>
        <color theme="1"/>
        <rFont val="Calibri"/>
        <family val="2"/>
      </rPr>
      <t>∑mdru_prep</t>
    </r>
  </si>
  <si>
    <t>∑mdrw_prep</t>
  </si>
  <si>
    <t>100 * (1/n * ∑idisu_prep)/μ</t>
  </si>
  <si>
    <t>100 * ∑idisw_prep/μ</t>
  </si>
  <si>
    <r>
      <t>p</t>
    </r>
    <r>
      <rPr>
        <vertAlign val="subscript"/>
        <sz val="9"/>
        <rFont val="Calibri"/>
        <family val="2"/>
        <scheme val="minor"/>
      </rPr>
      <t>j</t>
    </r>
    <r>
      <rPr>
        <sz val="9"/>
        <rFont val="Calibri"/>
        <family val="2"/>
        <scheme val="minor"/>
      </rPr>
      <t>*i</t>
    </r>
    <r>
      <rPr>
        <vertAlign val="subscript"/>
        <sz val="9"/>
        <rFont val="Calibri"/>
        <family val="2"/>
        <scheme val="minor"/>
      </rPr>
      <t>j</t>
    </r>
    <r>
      <rPr>
        <sz val="9"/>
        <rFont val="Calibri"/>
        <family val="2"/>
        <scheme val="minor"/>
      </rPr>
      <t>*ln(i</t>
    </r>
    <r>
      <rPr>
        <vertAlign val="subscript"/>
        <sz val="9"/>
        <rFont val="Calibri"/>
        <family val="2"/>
        <scheme val="minor"/>
      </rPr>
      <t>j</t>
    </r>
    <r>
      <rPr>
        <sz val="9"/>
        <rFont val="Calibri"/>
        <family val="2"/>
        <scheme val="minor"/>
      </rPr>
      <t>)</t>
    </r>
  </si>
  <si>
    <r>
      <t>p</t>
    </r>
    <r>
      <rPr>
        <vertAlign val="subscript"/>
        <sz val="9"/>
        <rFont val="Calibri"/>
        <family val="2"/>
        <scheme val="minor"/>
      </rPr>
      <t>j</t>
    </r>
    <r>
      <rPr>
        <sz val="9"/>
        <rFont val="Calibri"/>
        <family val="2"/>
        <scheme val="minor"/>
      </rPr>
      <t>*i</t>
    </r>
    <r>
      <rPr>
        <vertAlign val="subscript"/>
        <sz val="9"/>
        <rFont val="Calibri"/>
        <family val="2"/>
        <scheme val="minor"/>
      </rPr>
      <t>j</t>
    </r>
    <r>
      <rPr>
        <sz val="9"/>
        <rFont val="Calibri"/>
        <family val="2"/>
        <scheme val="minor"/>
      </rPr>
      <t>*(1 + ln(i</t>
    </r>
    <r>
      <rPr>
        <vertAlign val="subscript"/>
        <sz val="9"/>
        <rFont val="Calibri"/>
        <family val="2"/>
        <scheme val="minor"/>
      </rPr>
      <t>j</t>
    </r>
    <r>
      <rPr>
        <sz val="9"/>
        <rFont val="Calibri"/>
        <family val="2"/>
        <scheme val="minor"/>
      </rPr>
      <t>))</t>
    </r>
  </si>
  <si>
    <r>
      <t>y</t>
    </r>
    <r>
      <rPr>
        <vertAlign val="subscript"/>
        <sz val="10"/>
        <color theme="1"/>
        <rFont val="Calibri"/>
        <family val="2"/>
        <scheme val="minor"/>
      </rPr>
      <t>j</t>
    </r>
    <r>
      <rPr>
        <sz val="10"/>
        <color theme="1"/>
        <rFont val="Calibri"/>
        <family val="2"/>
        <scheme val="minor"/>
      </rPr>
      <t>/μ</t>
    </r>
  </si>
  <si>
    <t>1000 * ∑ti_prep</t>
  </si>
  <si>
    <t>ti – 1.96*ti_se</t>
  </si>
  <si>
    <t>ti + 1.96*ti_se</t>
  </si>
  <si>
    <r>
      <t>p</t>
    </r>
    <r>
      <rPr>
        <vertAlign val="subscript"/>
        <sz val="9"/>
        <rFont val="Calibri"/>
        <family val="2"/>
        <scheme val="minor"/>
      </rPr>
      <t>j</t>
    </r>
    <r>
      <rPr>
        <sz val="9"/>
        <rFont val="Calibri"/>
        <family val="2"/>
        <scheme val="minor"/>
      </rPr>
      <t>[-ln(i</t>
    </r>
    <r>
      <rPr>
        <vertAlign val="subscript"/>
        <sz val="9"/>
        <rFont val="Calibri"/>
        <family val="2"/>
        <scheme val="minor"/>
      </rPr>
      <t>j</t>
    </r>
    <r>
      <rPr>
        <sz val="9"/>
        <rFont val="Calibri"/>
        <family val="2"/>
        <scheme val="minor"/>
      </rPr>
      <t>)]</t>
    </r>
  </si>
  <si>
    <r>
      <t>[(p</t>
    </r>
    <r>
      <rPr>
        <vertAlign val="subscript"/>
        <sz val="9"/>
        <rFont val="Calibri"/>
        <family val="2"/>
        <scheme val="minor"/>
      </rPr>
      <t>j</t>
    </r>
    <r>
      <rPr>
        <vertAlign val="superscript"/>
        <sz val="9"/>
        <rFont val="Calibri"/>
        <family val="2"/>
        <scheme val="minor"/>
      </rPr>
      <t>2</t>
    </r>
    <r>
      <rPr>
        <sz val="9"/>
        <rFont val="Calibri"/>
        <family val="2"/>
        <scheme val="minor"/>
      </rPr>
      <t>σ</t>
    </r>
    <r>
      <rPr>
        <vertAlign val="subscript"/>
        <sz val="9"/>
        <rFont val="Calibri"/>
        <family val="2"/>
        <scheme val="minor"/>
      </rPr>
      <t>j</t>
    </r>
    <r>
      <rPr>
        <vertAlign val="superscript"/>
        <sz val="9"/>
        <rFont val="Calibri"/>
        <family val="2"/>
        <scheme val="minor"/>
      </rPr>
      <t>2</t>
    </r>
    <r>
      <rPr>
        <sz val="9"/>
        <rFont val="Calibri"/>
        <family val="2"/>
        <scheme val="minor"/>
      </rPr>
      <t>)/μ</t>
    </r>
    <r>
      <rPr>
        <vertAlign val="superscript"/>
        <sz val="9"/>
        <rFont val="Calibri"/>
        <family val="2"/>
        <scheme val="minor"/>
      </rPr>
      <t>2</t>
    </r>
    <r>
      <rPr>
        <sz val="9"/>
        <rFont val="Calibri"/>
        <family val="2"/>
        <scheme val="minor"/>
      </rPr>
      <t>]*[1 – (1/(i</t>
    </r>
    <r>
      <rPr>
        <vertAlign val="subscript"/>
        <sz val="9"/>
        <rFont val="Calibri"/>
        <family val="2"/>
        <scheme val="minor"/>
      </rPr>
      <t>j</t>
    </r>
    <r>
      <rPr>
        <sz val="9"/>
        <rFont val="Calibri"/>
        <family val="2"/>
        <scheme val="minor"/>
      </rPr>
      <t>))]</t>
    </r>
    <r>
      <rPr>
        <vertAlign val="superscript"/>
        <sz val="9"/>
        <rFont val="Calibri"/>
        <family val="2"/>
        <scheme val="minor"/>
      </rPr>
      <t>2</t>
    </r>
  </si>
  <si>
    <r>
      <t>√∑ti_se_prep2/μ</t>
    </r>
    <r>
      <rPr>
        <vertAlign val="superscript"/>
        <sz val="9"/>
        <color theme="1"/>
        <rFont val="Calibri"/>
        <family val="2"/>
      </rPr>
      <t>2</t>
    </r>
  </si>
  <si>
    <r>
      <t xml:space="preserve">1000 * </t>
    </r>
    <r>
      <rPr>
        <sz val="9"/>
        <color theme="1"/>
        <rFont val="Calibri"/>
        <family val="2"/>
      </rPr>
      <t>∑mld_prep</t>
    </r>
  </si>
  <si>
    <t>mld – 1.96*mld_se</t>
  </si>
  <si>
    <t>mld + 1.96*mld_se</t>
  </si>
  <si>
    <t>√∑mld_se_prep</t>
  </si>
  <si>
    <t>Glossary</t>
  </si>
  <si>
    <r>
      <rPr>
        <sz val="11"/>
        <color theme="1"/>
        <rFont val="Wingdings"/>
        <charset val="2"/>
      </rPr>
      <t>ß</t>
    </r>
    <r>
      <rPr>
        <sz val="11"/>
        <color theme="1"/>
        <rFont val="Calibri"/>
        <family val="2"/>
      </rPr>
      <t xml:space="preserve"> Formula (if applicable)</t>
    </r>
  </si>
  <si>
    <r>
      <rPr>
        <sz val="11"/>
        <color theme="1"/>
        <rFont val="Wingdings"/>
        <charset val="2"/>
      </rPr>
      <t>ß</t>
    </r>
    <r>
      <rPr>
        <sz val="11"/>
        <color theme="1"/>
        <rFont val="Calibri"/>
        <family val="2"/>
      </rPr>
      <t xml:space="preserve"> Variable name</t>
    </r>
  </si>
  <si>
    <r>
      <rPr>
        <sz val="11"/>
        <color theme="1"/>
        <rFont val="Wingdings"/>
        <charset val="2"/>
      </rPr>
      <t>ß</t>
    </r>
    <r>
      <rPr>
        <sz val="11"/>
        <color theme="1"/>
        <rFont val="Calibri"/>
        <family val="2"/>
      </rPr>
      <t xml:space="preserve"> Data</t>
    </r>
  </si>
  <si>
    <r>
      <rPr>
        <sz val="11"/>
        <color theme="1"/>
        <rFont val="Wingdings"/>
        <charset val="2"/>
      </rPr>
      <t>ß</t>
    </r>
    <r>
      <rPr>
        <sz val="11"/>
        <color theme="1"/>
        <rFont val="Calibri"/>
        <family val="2"/>
      </rPr>
      <t xml:space="preserve"> Variable description</t>
    </r>
  </si>
  <si>
    <t>A demographic, socioeconomic or geographic characteristic (e.g., economic status, education, ethnicity, place of residence, subnational region).</t>
  </si>
  <si>
    <r>
      <t xml:space="preserve">Schlotheuber A, Hosseinpoor AR. Summary Measures of Health Inequality: A Review of Existing Measures and Their Application. Int J Environ Res Public Health. 2022 Mar 20;19(6):3697. </t>
    </r>
    <r>
      <rPr>
        <u/>
        <sz val="11"/>
        <color theme="1"/>
        <rFont val="Calibri"/>
        <family val="2"/>
        <scheme val="minor"/>
      </rPr>
      <t>https://doi.org/10.3390/ijerph19063697</t>
    </r>
  </si>
  <si>
    <t>About summary measures of health inequality</t>
  </si>
  <si>
    <t xml:space="preserve">For subgroups within an ordered dimension of inequality, R measures the ratio between the most- and least-advantaged subgroup estimates. R assumes only positive values. The further the value of R from 1, the higher the level of inequality. Note that because ratio is a multiplicative measure, it should be reported on a logarithmic scale (for example, a ratio of 2 is equivalent to a ratio of 0.5). </t>
  </si>
  <si>
    <t xml:space="preserve">For subgroups within an ordered dimension of inequality, R measures the ratio between two selected subgroup estimates. R assumes only positive values. The further the value of R from 1, the higher the level of inequality. Note that because ratio is a multiplicative measure, it should be reported on a logarithmic scale (for example, a ratio of 2 is equivalent to a ratio of 0.5). </t>
  </si>
  <si>
    <t>95% confidence interval</t>
  </si>
  <si>
    <t xml:space="preserve">Expresses the precision of an estimate and the level of uncertainty associated with it. It is a range of values (upper and lower) that you can be 95% certain contains the true estimate. It is calculated by taking the estimate plus or minus 1.96 multiplied by the standard error of the estimate. </t>
  </si>
  <si>
    <r>
      <t xml:space="preserve">Since BGSD is the squared root of BGV, it is reported in the unit of the indicator, which may be more easily interpretable than BGV and will not be as sensitive to outlier estimates that are further from the setting average. 
95% confidence intervals are not calculated in this workbook, as they require a simulation methodology. If 95% confidence intervals are required, upload the dataset to the Health Equity Assesssment Toolkit Plus (HEAT Plus) software (available at </t>
    </r>
    <r>
      <rPr>
        <u/>
        <sz val="11"/>
        <color theme="1"/>
        <rFont val="Calibri"/>
        <family val="2"/>
        <scheme val="minor"/>
      </rPr>
      <t>www.who.int/data/inequality-monitor/assessment_toolkit</t>
    </r>
    <r>
      <rPr>
        <sz val="11"/>
        <color theme="1"/>
        <rFont val="Calibri"/>
        <family val="2"/>
        <scheme val="minor"/>
      </rPr>
      <t xml:space="preserve">) or use statistical software package such as Stata or R (codes available at </t>
    </r>
    <r>
      <rPr>
        <u/>
        <sz val="11"/>
        <color theme="1"/>
        <rFont val="Calibri"/>
        <family val="2"/>
        <scheme val="minor"/>
      </rPr>
      <t>www.who.int/data/inequality-monitor/tools-resources/statistical_codes</t>
    </r>
    <r>
      <rPr>
        <sz val="11"/>
        <color theme="1"/>
        <rFont val="Calibri"/>
        <family val="2"/>
        <scheme val="minor"/>
      </rPr>
      <t>).</t>
    </r>
  </si>
  <si>
    <r>
      <t xml:space="preserve">COV calculates BGSD in relative terms, by dividing BGSD by the setting average. 
95% confidence intervals are not calculated in this workbook, as they require a simulation methodology. If 95% confidence intervals are required, upload the dataset to the Health Equity Assesssment Toolkit Plus (HEAT Plus) software (available at </t>
    </r>
    <r>
      <rPr>
        <u/>
        <sz val="11"/>
        <color theme="1"/>
        <rFont val="Calibri"/>
        <family val="2"/>
        <scheme val="minor"/>
      </rPr>
      <t>www.who.int/data/inequality-monitor/assessment_toolkit</t>
    </r>
    <r>
      <rPr>
        <sz val="11"/>
        <color theme="1"/>
        <rFont val="Calibri"/>
        <family val="2"/>
        <scheme val="minor"/>
      </rPr>
      <t xml:space="preserve">) or use statistical software package such as Stata or R (codes available at </t>
    </r>
    <r>
      <rPr>
        <u/>
        <sz val="11"/>
        <color theme="1"/>
        <rFont val="Calibri"/>
        <family val="2"/>
        <scheme val="minor"/>
      </rPr>
      <t>www.who.int/data/inequality-monitor/tools-resources/statistical_codes</t>
    </r>
    <r>
      <rPr>
        <sz val="11"/>
        <color theme="1"/>
        <rFont val="Calibri"/>
        <family val="2"/>
        <scheme val="minor"/>
      </rPr>
      <t>).</t>
    </r>
  </si>
  <si>
    <r>
      <t xml:space="preserve">Slope index of inequality </t>
    </r>
    <r>
      <rPr>
        <sz val="16"/>
        <color theme="1"/>
        <rFont val="Calibri"/>
        <family val="2"/>
        <scheme val="minor"/>
      </rPr>
      <t>(using an ordered dimension of inequality)</t>
    </r>
  </si>
  <si>
    <t>Square root of the subgroup population</t>
  </si>
  <si>
    <t>√pop</t>
  </si>
  <si>
    <t>X*W</t>
  </si>
  <si>
    <t>Relative rank  multiplied by W</t>
  </si>
  <si>
    <t>SII</t>
  </si>
  <si>
    <t>v1 - v0</t>
  </si>
  <si>
    <t>Predicted estimate at rank 0</t>
  </si>
  <si>
    <t>Predicted estimate at rank 1</t>
  </si>
  <si>
    <t>RII</t>
  </si>
  <si>
    <t>v1 / v0</t>
  </si>
  <si>
    <r>
      <t>v</t>
    </r>
    <r>
      <rPr>
        <vertAlign val="subscript"/>
        <sz val="11"/>
        <color theme="1"/>
        <rFont val="Calibri"/>
        <family val="2"/>
        <scheme val="minor"/>
      </rPr>
      <t>1</t>
    </r>
    <r>
      <rPr>
        <sz val="11"/>
        <color theme="1"/>
        <rFont val="Calibri"/>
        <family val="2"/>
        <scheme val="minor"/>
      </rPr>
      <t xml:space="preserve"> = predicted value of indicator estimate at rank 1
v</t>
    </r>
    <r>
      <rPr>
        <vertAlign val="subscript"/>
        <sz val="11"/>
        <color theme="1"/>
        <rFont val="Calibri"/>
        <family val="2"/>
        <scheme val="minor"/>
      </rPr>
      <t>0</t>
    </r>
    <r>
      <rPr>
        <sz val="11"/>
        <color theme="1"/>
        <rFont val="Calibri"/>
        <family val="2"/>
        <scheme val="minor"/>
      </rPr>
      <t xml:space="preserve"> = predicted value of indicator estimate at rank 0</t>
    </r>
  </si>
  <si>
    <t>Subgroup estimate rescaled to a 0-1 scale</t>
  </si>
  <si>
    <t>Logit transformation of the subgroup estimate</t>
  </si>
  <si>
    <t>ln(y/(1-y))</t>
  </si>
  <si>
    <t>Logit transformed estimate multiplied by W</t>
  </si>
  <si>
    <t>Y</t>
  </si>
  <si>
    <t>logitY</t>
  </si>
  <si>
    <t>logitY*W</t>
  </si>
  <si>
    <t>y/scale</t>
  </si>
  <si>
    <t>scale</t>
  </si>
  <si>
    <t>Indicator scaling factor (based on maximum subgroup estimate)</t>
  </si>
  <si>
    <t>Predicted log odds at rank 0 using a WLS regression model</t>
  </si>
  <si>
    <t>v0log</t>
  </si>
  <si>
    <t>v1log</t>
  </si>
  <si>
    <r>
      <t>[e</t>
    </r>
    <r>
      <rPr>
        <vertAlign val="superscript"/>
        <sz val="9"/>
        <color theme="1"/>
        <rFont val="Calibri"/>
        <family val="2"/>
        <scheme val="minor"/>
      </rPr>
      <t>v0log</t>
    </r>
    <r>
      <rPr>
        <sz val="9"/>
        <color theme="1"/>
        <rFont val="Calibri"/>
        <family val="2"/>
        <scheme val="minor"/>
      </rPr>
      <t>/(1+e</t>
    </r>
    <r>
      <rPr>
        <vertAlign val="superscript"/>
        <sz val="9"/>
        <color theme="1"/>
        <rFont val="Calibri"/>
        <family val="2"/>
        <scheme val="minor"/>
      </rPr>
      <t>v0log</t>
    </r>
    <r>
      <rPr>
        <sz val="9"/>
        <color theme="1"/>
        <rFont val="Calibri"/>
        <family val="2"/>
        <scheme val="minor"/>
      </rPr>
      <t>)]*scale</t>
    </r>
  </si>
  <si>
    <r>
      <t>[e</t>
    </r>
    <r>
      <rPr>
        <vertAlign val="superscript"/>
        <sz val="9"/>
        <color theme="1"/>
        <rFont val="Calibri"/>
        <family val="2"/>
        <scheme val="minor"/>
      </rPr>
      <t>v1log</t>
    </r>
    <r>
      <rPr>
        <sz val="9"/>
        <color theme="1"/>
        <rFont val="Calibri"/>
        <family val="2"/>
        <scheme val="minor"/>
      </rPr>
      <t>/(1+e</t>
    </r>
    <r>
      <rPr>
        <vertAlign val="superscript"/>
        <sz val="9"/>
        <color theme="1"/>
        <rFont val="Calibri"/>
        <family val="2"/>
        <scheme val="minor"/>
      </rPr>
      <t>v1log</t>
    </r>
    <r>
      <rPr>
        <sz val="9"/>
        <color theme="1"/>
        <rFont val="Calibri"/>
        <family val="2"/>
        <scheme val="minor"/>
      </rPr>
      <t>)]*scale</t>
    </r>
  </si>
  <si>
    <r>
      <t xml:space="preserve">Relative index of inequality </t>
    </r>
    <r>
      <rPr>
        <sz val="16"/>
        <color theme="1"/>
        <rFont val="Calibri"/>
        <family val="2"/>
        <scheme val="minor"/>
      </rPr>
      <t>(using an ordered dimension of inequality)</t>
    </r>
  </si>
  <si>
    <t xml:space="preserve">1. Sort the subgroups from the least-advantaged to the most-advantaged. 
2. Calculate the population share of each subgroup out of the total population. 
3. Calculate the cumulative total of the population share of each subgroup. 
4. Calculate the relative rank of each subgroup (X) by calculating the midpoint of each subgroup (0.5*popshare) and subtracting this from the cumulative population share. 
5. The health indicator estimates are converted to a 0-1 scale in preparation for the subsequent steps. The scaling factor to convert to a 0-1 scale is based on the maximum health indicator estimate. 
6. The health indicator estimates are transformed to log odds (i.e., a logit transformation) (see notes). 
7. The square root of the weight variable (population) is calculated (W).
8. The weighted relative rank is calculated as X*W. 
9. The weighted (logit transformed) health indicator estimate is calculated as Y*W. 
10. The weighted health indicator (YW) is regressed against the weight (W) and the weighted relative rank (XW), without a constant term. The predicted log odds at rank 0 (the least-advantaged) is equal to the intercept (i.e. the second beta coefficient of the regression model). The predicted log odds at rank 1 (the most-advantaged) is equal to the sum of the intercept (i.e. the second beta coefficient) and the slope (i.e. the first beta coefficient). 
11. Log odds are converted back to the indicator scale using the inverse logit formula, multiplied by the indicator scaling factor. 
12. Calculate SII as the difference between the indicator estimates at rank 1 (v1) and rank 0 (v0). </t>
  </si>
  <si>
    <t xml:space="preserve">1. Sort the subgroups from the least-advantaged to the most-advantaged. 
2. Calculate the population share of each subgroup out of the total population. 
3. Calculate the cumulative total of the population share of each subgroup. 
4. Calculate the relative rank of each subgroup (X) by calculating the midpoint of each subgroup (0.5*popshare) and subtracting this from the cumulative population share. 
5. The health indicator estimates are converted to a 0-1 scale in preparation for the subsequent steps. The scaling factor to convert to a 0-1 scale is based on the maximum health indicator estimate. 
6. The health indicator estimates are transformed to log odds (i.e., a logit transformation) (see notes). 
7. The square root of the weight variable (population) is calculated (W).
8. The weighted relative rank is calculated as X*W. 
9. The weighted (logit transformed) health indicator estimate is calculated as Y*W. 
10. The weighted health indicator (YW) is regressed against the weight (W) and the weighted relative rank (XW), without a constant term. The predicted log odds at rank 0 (the least-advantaged) is equal to the intercept (i.e. the second beta coefficient of the regression model). The predicted log odds at rank 1 (the most-advantaged) is equal to the sum of the intercept (i.e. the second beta coefficient) and the slope (i.e. the first beta coefficient). 
11. Log odds are converted back to the indicator scale using the inverse logit formula, multiplied by the indicator scaling factor. 
12. Calculate RII as the ratio between the indicator estimates at rank 1 (v1) and rank 0 (v0). </t>
  </si>
  <si>
    <r>
      <t xml:space="preserve">World Health Organization. Handbook on health inequality monitoring: with a special focus on low- and middle-income countries. Geneva: World Health Organization; 2013. </t>
    </r>
    <r>
      <rPr>
        <u/>
        <sz val="11"/>
        <color theme="1"/>
        <rFont val="Calibri"/>
        <family val="2"/>
        <scheme val="minor"/>
      </rPr>
      <t xml:space="preserve">https://www.who.int/publications/i/item/9789241548632 </t>
    </r>
  </si>
  <si>
    <t>Additional resources</t>
  </si>
  <si>
    <r>
      <t>|</t>
    </r>
    <r>
      <rPr>
        <sz val="9"/>
        <rFont val="Calibri"/>
        <family val="2"/>
      </rPr>
      <t>μ(paf_ul – paf_ll)| / (2*1.96)</t>
    </r>
  </si>
  <si>
    <t>COV is the relative version of BGSD, dividing BGSD by the setting average and multiplying the result by 100 to make it more easily interpretable. It only has positive values, with larger values indicating higher levels of inequality.</t>
  </si>
  <si>
    <t>IDIS is the relative version of MDM, dividing MDM by the setting average and multiplying the result by 100 to make it more easily interpretable. It has only positive values, with larger values indicating higher levels of inequality.</t>
  </si>
  <si>
    <t>The larger the absolute value of MLD, the higher the level of inequality.</t>
  </si>
  <si>
    <t>For non-ordered dimensions of inequality, PAR shows the potential improvement in the average of an indicator, in absolute terms, that could be achieved if all population subgroups had the same level of the indicator as the subgroup with the best estimate. PAR assumes only positive values for favourable indicators and only negative values for adverse indicators. The larger the absolute value, the higher the level of inequality.</t>
  </si>
  <si>
    <t>Data</t>
  </si>
  <si>
    <t>Data input: Ordered dimension of inequality</t>
  </si>
  <si>
    <t>Standard error of subgroup estimate</t>
  </si>
  <si>
    <t>The scale of the indicator</t>
  </si>
  <si>
    <t>Data input: Non-ordered dimension of inequality</t>
  </si>
  <si>
    <t xml:space="preserve">First, there are considerations relating to the characteristics of the underlying data, which determines the types of measures that can be calculated and how they are calculated: </t>
  </si>
  <si>
    <t xml:space="preserve">Second, there are considerations relating to the properties of the different measures and the desired purpose of the analysis: </t>
  </si>
  <si>
    <t>Summary measures of inequality can be categorised as simple measures or complex measures:</t>
  </si>
  <si>
    <t>Complex measures</t>
  </si>
  <si>
    <t>Simple measures</t>
  </si>
  <si>
    <r>
      <t xml:space="preserve">Information about calculation methods and interpretation for the summary measures is available in the </t>
    </r>
    <r>
      <rPr>
        <b/>
        <sz val="11"/>
        <rFont val="Calibri"/>
        <family val="2"/>
        <scheme val="minor"/>
      </rPr>
      <t>technical notes</t>
    </r>
    <r>
      <rPr>
        <sz val="11"/>
        <color theme="1"/>
        <rFont val="Calibri"/>
        <family val="2"/>
        <scheme val="minor"/>
      </rPr>
      <t xml:space="preserve"> tab.</t>
    </r>
  </si>
  <si>
    <r>
      <t xml:space="preserve">See the </t>
    </r>
    <r>
      <rPr>
        <b/>
        <sz val="11"/>
        <color theme="1"/>
        <rFont val="Calibri"/>
        <family val="2"/>
        <scheme val="minor"/>
      </rPr>
      <t>technical notes</t>
    </r>
    <r>
      <rPr>
        <sz val="11"/>
        <color theme="1"/>
        <rFont val="Calibri"/>
        <family val="2"/>
        <scheme val="minor"/>
      </rPr>
      <t xml:space="preserve"> tab for details about calculation methods, including formulas and step-by-step explanations. </t>
    </r>
  </si>
  <si>
    <t>-</t>
  </si>
  <si>
    <r>
      <t xml:space="preserve">If your data pertain to an ordered dimension of inequality (i.e., with subgroups that have an inherent ordering), paste the data into the </t>
    </r>
    <r>
      <rPr>
        <b/>
        <sz val="11"/>
        <color theme="4"/>
        <rFont val="Calibri"/>
        <family val="2"/>
        <scheme val="minor"/>
      </rPr>
      <t>DATA INPUT - ordered</t>
    </r>
    <r>
      <rPr>
        <sz val="11"/>
        <color theme="1"/>
        <rFont val="Calibri"/>
        <family val="2"/>
        <scheme val="minor"/>
      </rPr>
      <t xml:space="preserve"> tab. </t>
    </r>
  </si>
  <si>
    <r>
      <t xml:space="preserve">If your data pertain to a non-ordered dimension of inequality, paste the data into the </t>
    </r>
    <r>
      <rPr>
        <b/>
        <sz val="11"/>
        <color theme="9"/>
        <rFont val="Calibri"/>
        <family val="2"/>
        <scheme val="minor"/>
      </rPr>
      <t>DATA INPUT - nonordered</t>
    </r>
    <r>
      <rPr>
        <sz val="11"/>
        <color theme="1"/>
        <rFont val="Calibri"/>
        <family val="2"/>
        <scheme val="minor"/>
      </rPr>
      <t xml:space="preserve"> tab. </t>
    </r>
  </si>
  <si>
    <r>
      <t xml:space="preserve">See the </t>
    </r>
    <r>
      <rPr>
        <b/>
        <sz val="11"/>
        <color theme="1"/>
        <rFont val="Calibri"/>
        <family val="2"/>
        <scheme val="minor"/>
      </rPr>
      <t>glossary</t>
    </r>
    <r>
      <rPr>
        <sz val="11"/>
        <color theme="1"/>
        <rFont val="Calibri"/>
        <family val="2"/>
        <scheme val="minor"/>
      </rPr>
      <t xml:space="preserve"> tab for details about defining any variables. </t>
    </r>
  </si>
  <si>
    <r>
      <rPr>
        <b/>
        <sz val="11"/>
        <color theme="5"/>
        <rFont val="Calibri"/>
        <family val="2"/>
        <scheme val="minor"/>
      </rPr>
      <t>Calculation</t>
    </r>
    <r>
      <rPr>
        <sz val="11"/>
        <color theme="1"/>
        <rFont val="Calibri"/>
        <family val="2"/>
        <scheme val="minor"/>
      </rPr>
      <t xml:space="preserve"> cells have an </t>
    </r>
    <r>
      <rPr>
        <sz val="11"/>
        <rFont val="Calibri"/>
        <family val="2"/>
        <scheme val="minor"/>
      </rPr>
      <t>orange</t>
    </r>
    <r>
      <rPr>
        <sz val="11"/>
        <color theme="1"/>
        <rFont val="Calibri"/>
        <family val="2"/>
        <scheme val="minor"/>
      </rPr>
      <t xml:space="preserve"> background. These show the step-by-step calculations and formulas for the summary measure. </t>
    </r>
  </si>
  <si>
    <r>
      <rPr>
        <b/>
        <sz val="11"/>
        <color theme="4"/>
        <rFont val="Calibri"/>
        <family val="2"/>
        <scheme val="minor"/>
      </rPr>
      <t>Result</t>
    </r>
    <r>
      <rPr>
        <sz val="11"/>
        <color theme="1"/>
        <rFont val="Calibri"/>
        <family val="2"/>
        <scheme val="minor"/>
      </rPr>
      <t xml:space="preserve"> cells have a </t>
    </r>
    <r>
      <rPr>
        <sz val="11"/>
        <rFont val="Calibri"/>
        <family val="2"/>
        <scheme val="minor"/>
      </rPr>
      <t>blue</t>
    </r>
    <r>
      <rPr>
        <sz val="11"/>
        <color theme="1"/>
        <rFont val="Calibri"/>
        <family val="2"/>
        <scheme val="minor"/>
      </rPr>
      <t xml:space="preserve"> background. The first blue cell contains the summary measure result. "se" indicates the standard error of the summary measure, "ll" indicates the lower 95% confidence interval and "ul" indicates the upper 95% confidence interval.</t>
    </r>
  </si>
  <si>
    <t xml:space="preserve">Ensure that the data contain the same variables as the sample data and that they are organised in the same order. </t>
  </si>
  <si>
    <r>
      <t>For ordered dimensions, the reference subgroup (y</t>
    </r>
    <r>
      <rPr>
        <vertAlign val="subscript"/>
        <sz val="11"/>
        <color theme="1"/>
        <rFont val="Calibri"/>
        <family val="2"/>
        <scheme val="minor"/>
      </rPr>
      <t>ref</t>
    </r>
    <r>
      <rPr>
        <sz val="11"/>
        <color theme="1"/>
        <rFont val="Calibri"/>
        <family val="2"/>
        <scheme val="minor"/>
      </rPr>
      <t xml:space="preserve">) is the most-advantaged subgroup (identified as having the largest </t>
    </r>
    <r>
      <rPr>
        <i/>
        <sz val="11"/>
        <color theme="1"/>
        <rFont val="Calibri"/>
        <family val="2"/>
        <scheme val="minor"/>
      </rPr>
      <t>subgroup_order</t>
    </r>
    <r>
      <rPr>
        <sz val="11"/>
        <color theme="1"/>
        <rFont val="Calibri"/>
        <family val="2"/>
        <scheme val="minor"/>
      </rPr>
      <t xml:space="preserve"> value). 
If the indicator is favourable (</t>
    </r>
    <r>
      <rPr>
        <i/>
        <sz val="11"/>
        <color theme="1"/>
        <rFont val="Calibri"/>
        <family val="2"/>
        <scheme val="minor"/>
      </rPr>
      <t>favourable_indicator</t>
    </r>
    <r>
      <rPr>
        <sz val="11"/>
        <color theme="1"/>
        <rFont val="Calibri"/>
        <family val="2"/>
        <scheme val="minor"/>
      </rPr>
      <t xml:space="preserve">=1) and PAR has a negative value, PAR is equal to zero. If the indicator is adverse </t>
    </r>
    <r>
      <rPr>
        <i/>
        <sz val="11"/>
        <color theme="1"/>
        <rFont val="Calibri"/>
        <family val="2"/>
        <scheme val="minor"/>
      </rPr>
      <t>(favourable_indicator</t>
    </r>
    <r>
      <rPr>
        <sz val="11"/>
        <color theme="1"/>
        <rFont val="Calibri"/>
        <family val="2"/>
        <scheme val="minor"/>
      </rPr>
      <t xml:space="preserve">=0) and PAR has a positive value, PAR is equal to zero. See the </t>
    </r>
    <r>
      <rPr>
        <b/>
        <sz val="11"/>
        <color theme="1"/>
        <rFont val="Calibri"/>
        <family val="2"/>
        <scheme val="minor"/>
      </rPr>
      <t>glossary</t>
    </r>
    <r>
      <rPr>
        <sz val="11"/>
        <color theme="1"/>
        <rFont val="Calibri"/>
        <family val="2"/>
        <scheme val="minor"/>
      </rPr>
      <t xml:space="preserve"> for the definition of favourable and adverse indicators.
The variable</t>
    </r>
    <r>
      <rPr>
        <i/>
        <sz val="11"/>
        <color theme="1"/>
        <rFont val="Calibri"/>
        <family val="2"/>
        <scheme val="minor"/>
      </rPr>
      <t xml:space="preserve"> indicator_scale</t>
    </r>
    <r>
      <rPr>
        <sz val="11"/>
        <color theme="1"/>
        <rFont val="Calibri"/>
        <family val="2"/>
        <scheme val="minor"/>
      </rPr>
      <t xml:space="preserve"> is required for the calculation of 95% confidence intervals and identifies the scale of the indicator. See the </t>
    </r>
    <r>
      <rPr>
        <b/>
        <sz val="11"/>
        <color theme="1"/>
        <rFont val="Calibri"/>
        <family val="2"/>
        <scheme val="minor"/>
      </rPr>
      <t>glossary</t>
    </r>
    <r>
      <rPr>
        <sz val="11"/>
        <color theme="1"/>
        <rFont val="Calibri"/>
        <family val="2"/>
        <scheme val="minor"/>
      </rPr>
      <t xml:space="preserve"> for the definition of indicator scale. </t>
    </r>
  </si>
  <si>
    <r>
      <t xml:space="preserve">The selection of the two subgroups depends on the characteristics of the inequality dimension, the purpose of the analysis and the indicator type:
</t>
    </r>
    <r>
      <rPr>
        <i/>
        <sz val="11"/>
        <color theme="1"/>
        <rFont val="Calibri"/>
        <family val="2"/>
        <scheme val="minor"/>
      </rPr>
      <t>No reference subgroup | favourable indicator</t>
    </r>
    <r>
      <rPr>
        <sz val="11"/>
        <color theme="1"/>
        <rFont val="Calibri"/>
        <family val="2"/>
        <scheme val="minor"/>
      </rPr>
      <t xml:space="preserve">: Highest estimate – Lowest estimate
</t>
    </r>
    <r>
      <rPr>
        <i/>
        <sz val="11"/>
        <color theme="1"/>
        <rFont val="Calibri"/>
        <family val="2"/>
        <scheme val="minor"/>
      </rPr>
      <t>No reference subgroup | adverse indicator: Lowest estimate – Highest estimate
Reference subgroup | favourable indicator</t>
    </r>
    <r>
      <rPr>
        <sz val="11"/>
        <color theme="1"/>
        <rFont val="Calibri"/>
        <family val="2"/>
        <scheme val="minor"/>
      </rPr>
      <t xml:space="preserve">: Reference group estimate – Lowest estimate
</t>
    </r>
    <r>
      <rPr>
        <i/>
        <sz val="11"/>
        <color theme="1"/>
        <rFont val="Calibri"/>
        <family val="2"/>
        <scheme val="minor"/>
      </rPr>
      <t>Reference subgroup | adverse indicator</t>
    </r>
    <r>
      <rPr>
        <sz val="11"/>
        <color theme="1"/>
        <rFont val="Calibri"/>
        <family val="2"/>
        <scheme val="minor"/>
      </rPr>
      <t xml:space="preserve">: Highest estimate – Reference group estimate
The variable </t>
    </r>
    <r>
      <rPr>
        <i/>
        <sz val="11"/>
        <color theme="1"/>
        <rFont val="Calibri"/>
        <family val="2"/>
        <scheme val="minor"/>
      </rPr>
      <t>favourable_indicator</t>
    </r>
    <r>
      <rPr>
        <sz val="11"/>
        <color theme="1"/>
        <rFont val="Calibri"/>
        <family val="2"/>
        <scheme val="minor"/>
      </rPr>
      <t xml:space="preserve"> identifies whether the indicator is favourable (1) or adverse (0). See the </t>
    </r>
    <r>
      <rPr>
        <b/>
        <sz val="11"/>
        <color theme="1"/>
        <rFont val="Calibri"/>
        <family val="2"/>
        <scheme val="minor"/>
      </rPr>
      <t>glossary</t>
    </r>
    <r>
      <rPr>
        <sz val="11"/>
        <color theme="1"/>
        <rFont val="Calibri"/>
        <family val="2"/>
        <scheme val="minor"/>
      </rPr>
      <t xml:space="preserve"> for the definition of favourable and adverse indicators. The variable </t>
    </r>
    <r>
      <rPr>
        <i/>
        <sz val="11"/>
        <color theme="1"/>
        <rFont val="Calibri"/>
        <family val="2"/>
        <scheme val="minor"/>
      </rPr>
      <t>reference_subgroup</t>
    </r>
    <r>
      <rPr>
        <sz val="11"/>
        <color theme="1"/>
        <rFont val="Calibri"/>
        <family val="2"/>
        <scheme val="minor"/>
      </rPr>
      <t xml:space="preserve"> can optionally be used to identify a reference subgroup with the value 1. </t>
    </r>
  </si>
  <si>
    <r>
      <t xml:space="preserve">So that the result of D tends to be positive (making interpretation easier), the calculation depends on the indicator type:
</t>
    </r>
    <r>
      <rPr>
        <i/>
        <sz val="11"/>
        <color theme="1"/>
        <rFont val="Calibri"/>
        <family val="2"/>
        <scheme val="minor"/>
      </rPr>
      <t>Favourable indicator</t>
    </r>
    <r>
      <rPr>
        <sz val="11"/>
        <color theme="1"/>
        <rFont val="Calibri"/>
        <family val="2"/>
        <scheme val="minor"/>
      </rPr>
      <t xml:space="preserve">: Most-advantaged subgroup – Least-advantaged subgroup
</t>
    </r>
    <r>
      <rPr>
        <i/>
        <sz val="11"/>
        <color theme="1"/>
        <rFont val="Calibri"/>
        <family val="2"/>
        <scheme val="minor"/>
      </rPr>
      <t>Adverse indicator</t>
    </r>
    <r>
      <rPr>
        <sz val="11"/>
        <color theme="1"/>
        <rFont val="Calibri"/>
        <family val="2"/>
        <scheme val="minor"/>
      </rPr>
      <t xml:space="preserve">: Least-advantaged subgroup – Most-advantaged subgroup
The variable </t>
    </r>
    <r>
      <rPr>
        <i/>
        <sz val="11"/>
        <color theme="1"/>
        <rFont val="Calibri"/>
        <family val="2"/>
        <scheme val="minor"/>
      </rPr>
      <t>favourable_indicator</t>
    </r>
    <r>
      <rPr>
        <sz val="11"/>
        <color theme="1"/>
        <rFont val="Calibri"/>
        <family val="2"/>
        <scheme val="minor"/>
      </rPr>
      <t xml:space="preserve"> identifies whether the indicator is favourable (1) or adverse (0). See the </t>
    </r>
    <r>
      <rPr>
        <b/>
        <sz val="11"/>
        <color theme="1"/>
        <rFont val="Calibri"/>
        <family val="2"/>
        <scheme val="minor"/>
      </rPr>
      <t>glossary</t>
    </r>
    <r>
      <rPr>
        <sz val="11"/>
        <color theme="1"/>
        <rFont val="Calibri"/>
        <family val="2"/>
        <scheme val="minor"/>
      </rPr>
      <t xml:space="preserve"> for the definition of favourable and adverse indicators.</t>
    </r>
  </si>
  <si>
    <r>
      <t xml:space="preserve">So that the result of R tends to be greater than 1 (making interpretation easier), the calculation depends on the indicator type:
</t>
    </r>
    <r>
      <rPr>
        <i/>
        <sz val="11"/>
        <color theme="1"/>
        <rFont val="Calibri"/>
        <family val="2"/>
        <scheme val="minor"/>
      </rPr>
      <t>Favourable indicator</t>
    </r>
    <r>
      <rPr>
        <sz val="11"/>
        <color theme="1"/>
        <rFont val="Calibri"/>
        <family val="2"/>
        <scheme val="minor"/>
      </rPr>
      <t xml:space="preserve">: Most-advantaged subgroup / Least-advantaged subgroup
</t>
    </r>
    <r>
      <rPr>
        <i/>
        <sz val="11"/>
        <color theme="1"/>
        <rFont val="Calibri"/>
        <family val="2"/>
        <scheme val="minor"/>
      </rPr>
      <t>Adverse indicator</t>
    </r>
    <r>
      <rPr>
        <sz val="11"/>
        <color theme="1"/>
        <rFont val="Calibri"/>
        <family val="2"/>
        <scheme val="minor"/>
      </rPr>
      <t xml:space="preserve">: Least-advantaged subgroup / Most-advantaged subgroup
The variable </t>
    </r>
    <r>
      <rPr>
        <i/>
        <sz val="11"/>
        <color theme="1"/>
        <rFont val="Calibri"/>
        <family val="2"/>
        <scheme val="minor"/>
      </rPr>
      <t>favourable_indicator</t>
    </r>
    <r>
      <rPr>
        <sz val="11"/>
        <color theme="1"/>
        <rFont val="Calibri"/>
        <family val="2"/>
        <scheme val="minor"/>
      </rPr>
      <t xml:space="preserve"> identifies whether the indicator is favourable (1) or adverse (0). See the </t>
    </r>
    <r>
      <rPr>
        <b/>
        <sz val="11"/>
        <color theme="1"/>
        <rFont val="Calibri"/>
        <family val="2"/>
        <scheme val="minor"/>
      </rPr>
      <t>glossary</t>
    </r>
    <r>
      <rPr>
        <sz val="11"/>
        <color theme="1"/>
        <rFont val="Calibri"/>
        <family val="2"/>
        <scheme val="minor"/>
      </rPr>
      <t xml:space="preserve"> for the definition of favourable and adverse indicators.</t>
    </r>
  </si>
  <si>
    <r>
      <t xml:space="preserve">The selection of the two subgroups depends on the characteristics of the inequality dimension, the purpose of the analysis and the indicator type:
</t>
    </r>
    <r>
      <rPr>
        <i/>
        <sz val="11"/>
        <color theme="1"/>
        <rFont val="Calibri"/>
        <family val="2"/>
        <scheme val="minor"/>
      </rPr>
      <t>No reference subgroup</t>
    </r>
    <r>
      <rPr>
        <sz val="11"/>
        <color theme="1"/>
        <rFont val="Calibri"/>
        <family val="2"/>
        <scheme val="minor"/>
      </rPr>
      <t xml:space="preserve">: Highest estimate / Lowest estimate
</t>
    </r>
    <r>
      <rPr>
        <i/>
        <sz val="11"/>
        <color theme="1"/>
        <rFont val="Calibri"/>
        <family val="2"/>
        <scheme val="minor"/>
      </rPr>
      <t>Reference subgroup | favourable indicator</t>
    </r>
    <r>
      <rPr>
        <sz val="11"/>
        <color theme="1"/>
        <rFont val="Calibri"/>
        <family val="2"/>
        <scheme val="minor"/>
      </rPr>
      <t xml:space="preserve">: Reference group estimate / Lowest estimate
</t>
    </r>
    <r>
      <rPr>
        <i/>
        <sz val="11"/>
        <color theme="1"/>
        <rFont val="Calibri"/>
        <family val="2"/>
        <scheme val="minor"/>
      </rPr>
      <t>Reference subgroup | adverse indicator</t>
    </r>
    <r>
      <rPr>
        <sz val="11"/>
        <color theme="1"/>
        <rFont val="Calibri"/>
        <family val="2"/>
        <scheme val="minor"/>
      </rPr>
      <t xml:space="preserve">: Highest estimate / Reference group estimate
The variable </t>
    </r>
    <r>
      <rPr>
        <i/>
        <sz val="11"/>
        <color theme="1"/>
        <rFont val="Calibri"/>
        <family val="2"/>
        <scheme val="minor"/>
      </rPr>
      <t>favourable_indicator</t>
    </r>
    <r>
      <rPr>
        <sz val="11"/>
        <color theme="1"/>
        <rFont val="Calibri"/>
        <family val="2"/>
        <scheme val="minor"/>
      </rPr>
      <t xml:space="preserve"> identifies whether the indicator is favourable (1) or adverse (0). See the </t>
    </r>
    <r>
      <rPr>
        <b/>
        <sz val="11"/>
        <color theme="1"/>
        <rFont val="Calibri"/>
        <family val="2"/>
        <scheme val="minor"/>
      </rPr>
      <t>glossary</t>
    </r>
    <r>
      <rPr>
        <sz val="11"/>
        <color theme="1"/>
        <rFont val="Calibri"/>
        <family val="2"/>
        <scheme val="minor"/>
      </rPr>
      <t xml:space="preserve"> for the definition of favourable and adverse indicators. The variable </t>
    </r>
    <r>
      <rPr>
        <i/>
        <sz val="11"/>
        <color theme="1"/>
        <rFont val="Calibri"/>
        <family val="2"/>
        <scheme val="minor"/>
      </rPr>
      <t>reference_subgroup</t>
    </r>
    <r>
      <rPr>
        <sz val="11"/>
        <color theme="1"/>
        <rFont val="Calibri"/>
        <family val="2"/>
        <scheme val="minor"/>
      </rPr>
      <t xml:space="preserve"> can optionally be used to identify a reference subgroup with the value 1. </t>
    </r>
  </si>
  <si>
    <r>
      <t>For ordered dimensions, the reference subgroup (y</t>
    </r>
    <r>
      <rPr>
        <vertAlign val="subscript"/>
        <sz val="11"/>
        <color theme="1"/>
        <rFont val="Calibri"/>
        <family val="2"/>
        <scheme val="minor"/>
      </rPr>
      <t>ref</t>
    </r>
    <r>
      <rPr>
        <sz val="11"/>
        <color theme="1"/>
        <rFont val="Calibri"/>
        <family val="2"/>
        <scheme val="minor"/>
      </rPr>
      <t xml:space="preserve">) is the subgroup with the highest estimate for favourable indicators, or the subgroup with the lowest estimate for adverse indicators. The variable </t>
    </r>
    <r>
      <rPr>
        <i/>
        <sz val="11"/>
        <color theme="1"/>
        <rFont val="Calibri"/>
        <family val="2"/>
        <scheme val="minor"/>
      </rPr>
      <t>favourable_indicator</t>
    </r>
    <r>
      <rPr>
        <sz val="11"/>
        <color theme="1"/>
        <rFont val="Calibri"/>
        <family val="2"/>
        <scheme val="minor"/>
      </rPr>
      <t xml:space="preserve"> identifies whether the indicator is favourable (1) or adverse (0). See the </t>
    </r>
    <r>
      <rPr>
        <b/>
        <sz val="11"/>
        <color theme="1"/>
        <rFont val="Calibri"/>
        <family val="2"/>
        <scheme val="minor"/>
      </rPr>
      <t>glossary</t>
    </r>
    <r>
      <rPr>
        <sz val="11"/>
        <color theme="1"/>
        <rFont val="Calibri"/>
        <family val="2"/>
        <scheme val="minor"/>
      </rPr>
      <t xml:space="preserve"> for the definition of favourable and adverse indicators.
If the indicator is favourable (</t>
    </r>
    <r>
      <rPr>
        <i/>
        <sz val="11"/>
        <color theme="1"/>
        <rFont val="Calibri"/>
        <family val="2"/>
        <scheme val="minor"/>
      </rPr>
      <t>favourable_indicator</t>
    </r>
    <r>
      <rPr>
        <sz val="11"/>
        <color theme="1"/>
        <rFont val="Calibri"/>
        <family val="2"/>
        <scheme val="minor"/>
      </rPr>
      <t>=1) and PAR has a negative value, PAR is equal to zero. If the indicator is adverse (</t>
    </r>
    <r>
      <rPr>
        <i/>
        <sz val="11"/>
        <color theme="1"/>
        <rFont val="Calibri"/>
        <family val="2"/>
        <scheme val="minor"/>
      </rPr>
      <t>favourable_indicator</t>
    </r>
    <r>
      <rPr>
        <sz val="11"/>
        <color theme="1"/>
        <rFont val="Calibri"/>
        <family val="2"/>
        <scheme val="minor"/>
      </rPr>
      <t xml:space="preserve">=0) and PAR has a positive value, PAR is equal to zero. See the </t>
    </r>
    <r>
      <rPr>
        <b/>
        <sz val="11"/>
        <color theme="1"/>
        <rFont val="Calibri"/>
        <family val="2"/>
        <scheme val="minor"/>
      </rPr>
      <t>glossary</t>
    </r>
    <r>
      <rPr>
        <sz val="11"/>
        <color theme="1"/>
        <rFont val="Calibri"/>
        <family val="2"/>
        <scheme val="minor"/>
      </rPr>
      <t xml:space="preserve"> for the definition of favourable and adverse indicators.
The variable </t>
    </r>
    <r>
      <rPr>
        <i/>
        <sz val="11"/>
        <color theme="1"/>
        <rFont val="Calibri"/>
        <family val="2"/>
        <scheme val="minor"/>
      </rPr>
      <t>indicator_scale</t>
    </r>
    <r>
      <rPr>
        <sz val="11"/>
        <color theme="1"/>
        <rFont val="Calibri"/>
        <family val="2"/>
        <scheme val="minor"/>
      </rPr>
      <t xml:space="preserve"> identifies the scale of the indicator. See the glossary for the definition of indicator scale. </t>
    </r>
  </si>
  <si>
    <r>
      <t>For ordered dimensions, the reference subgroup (y</t>
    </r>
    <r>
      <rPr>
        <vertAlign val="subscript"/>
        <sz val="11"/>
        <color theme="1"/>
        <rFont val="Calibri"/>
        <family val="2"/>
        <scheme val="minor"/>
      </rPr>
      <t>ref</t>
    </r>
    <r>
      <rPr>
        <sz val="11"/>
        <color theme="1"/>
        <rFont val="Calibri"/>
        <family val="2"/>
        <scheme val="minor"/>
      </rPr>
      <t xml:space="preserve">) is the subgroup with the highest estimate for favourable indicators, or the subgroup with the lowest estimate for adverse indicators. The variable </t>
    </r>
    <r>
      <rPr>
        <i/>
        <sz val="11"/>
        <color theme="1"/>
        <rFont val="Calibri"/>
        <family val="2"/>
        <scheme val="minor"/>
      </rPr>
      <t>favourable_indicator</t>
    </r>
    <r>
      <rPr>
        <sz val="11"/>
        <color theme="1"/>
        <rFont val="Calibri"/>
        <family val="2"/>
        <scheme val="minor"/>
      </rPr>
      <t xml:space="preserve"> identifies whether the indicator is favourable (1) or adverse (0). See the </t>
    </r>
    <r>
      <rPr>
        <b/>
        <sz val="11"/>
        <color theme="1"/>
        <rFont val="Calibri"/>
        <family val="2"/>
        <scheme val="minor"/>
      </rPr>
      <t>glossary</t>
    </r>
    <r>
      <rPr>
        <sz val="11"/>
        <color theme="1"/>
        <rFont val="Calibri"/>
        <family val="2"/>
        <scheme val="minor"/>
      </rPr>
      <t xml:space="preserve"> for the definition of favourable and adverse indicators.
If the indicator is favourable (</t>
    </r>
    <r>
      <rPr>
        <i/>
        <sz val="11"/>
        <color theme="1"/>
        <rFont val="Calibri"/>
        <family val="2"/>
        <scheme val="minor"/>
      </rPr>
      <t>favourable_indicator</t>
    </r>
    <r>
      <rPr>
        <sz val="11"/>
        <color theme="1"/>
        <rFont val="Calibri"/>
        <family val="2"/>
        <scheme val="minor"/>
      </rPr>
      <t>=1) and PAF has a negative value, PAF is equal to zero. If the indicator is adverse (</t>
    </r>
    <r>
      <rPr>
        <i/>
        <sz val="11"/>
        <color theme="1"/>
        <rFont val="Calibri"/>
        <family val="2"/>
        <scheme val="minor"/>
      </rPr>
      <t>favourable_indicator</t>
    </r>
    <r>
      <rPr>
        <sz val="11"/>
        <color theme="1"/>
        <rFont val="Calibri"/>
        <family val="2"/>
        <scheme val="minor"/>
      </rPr>
      <t xml:space="preserve">=0) and PAF has a positive value, PAF is equal to zero. See the </t>
    </r>
    <r>
      <rPr>
        <b/>
        <sz val="11"/>
        <color theme="1"/>
        <rFont val="Calibri"/>
        <family val="2"/>
        <scheme val="minor"/>
      </rPr>
      <t>glossary</t>
    </r>
    <r>
      <rPr>
        <sz val="11"/>
        <color theme="1"/>
        <rFont val="Calibri"/>
        <family val="2"/>
        <scheme val="minor"/>
      </rPr>
      <t xml:space="preserve"> for the definition of favourable and adverse indicators.
The variable </t>
    </r>
    <r>
      <rPr>
        <i/>
        <sz val="11"/>
        <color theme="1"/>
        <rFont val="Calibri"/>
        <family val="2"/>
        <scheme val="minor"/>
      </rPr>
      <t>indicator_scale</t>
    </r>
    <r>
      <rPr>
        <sz val="11"/>
        <color theme="1"/>
        <rFont val="Calibri"/>
        <family val="2"/>
        <scheme val="minor"/>
      </rPr>
      <t xml:space="preserve"> identifies the scale of the indicator. See the glossary for the definition of indicator scale. </t>
    </r>
  </si>
  <si>
    <r>
      <t>For ordered dimensions, the reference subgroup (y</t>
    </r>
    <r>
      <rPr>
        <vertAlign val="subscript"/>
        <sz val="11"/>
        <color theme="1"/>
        <rFont val="Calibri"/>
        <family val="2"/>
        <scheme val="minor"/>
      </rPr>
      <t>ref</t>
    </r>
    <r>
      <rPr>
        <sz val="11"/>
        <color theme="1"/>
        <rFont val="Calibri"/>
        <family val="2"/>
        <scheme val="minor"/>
      </rPr>
      <t xml:space="preserve">) is the most-advantaged subgroup (identified as having the largest </t>
    </r>
    <r>
      <rPr>
        <i/>
        <sz val="11"/>
        <color theme="1"/>
        <rFont val="Calibri"/>
        <family val="2"/>
        <scheme val="minor"/>
      </rPr>
      <t>subgroup_order</t>
    </r>
    <r>
      <rPr>
        <sz val="11"/>
        <color theme="1"/>
        <rFont val="Calibri"/>
        <family val="2"/>
        <scheme val="minor"/>
      </rPr>
      <t xml:space="preserve"> value). 
If the indicator is favourable (</t>
    </r>
    <r>
      <rPr>
        <i/>
        <sz val="11"/>
        <color theme="1"/>
        <rFont val="Calibri"/>
        <family val="2"/>
        <scheme val="minor"/>
      </rPr>
      <t>favourable_indicator</t>
    </r>
    <r>
      <rPr>
        <sz val="11"/>
        <color theme="1"/>
        <rFont val="Calibri"/>
        <family val="2"/>
        <scheme val="minor"/>
      </rPr>
      <t>=1) and PAF has a negative value, PAF is equal to zero. If the indicator is adverse (</t>
    </r>
    <r>
      <rPr>
        <i/>
        <sz val="11"/>
        <color theme="1"/>
        <rFont val="Calibri"/>
        <family val="2"/>
        <scheme val="minor"/>
      </rPr>
      <t>favourable_indicator</t>
    </r>
    <r>
      <rPr>
        <sz val="11"/>
        <color theme="1"/>
        <rFont val="Calibri"/>
        <family val="2"/>
        <scheme val="minor"/>
      </rPr>
      <t xml:space="preserve">=0) and PAF has a positive value, PAF is equal to zero. See the </t>
    </r>
    <r>
      <rPr>
        <b/>
        <sz val="11"/>
        <color theme="1"/>
        <rFont val="Calibri"/>
        <family val="2"/>
        <scheme val="minor"/>
      </rPr>
      <t>glossary</t>
    </r>
    <r>
      <rPr>
        <sz val="11"/>
        <color theme="1"/>
        <rFont val="Calibri"/>
        <family val="2"/>
        <scheme val="minor"/>
      </rPr>
      <t xml:space="preserve"> for the definition of favourable and adverse indicators.
The variable</t>
    </r>
    <r>
      <rPr>
        <i/>
        <sz val="11"/>
        <color theme="1"/>
        <rFont val="Calibri"/>
        <family val="2"/>
        <scheme val="minor"/>
      </rPr>
      <t xml:space="preserve"> indicator_scale</t>
    </r>
    <r>
      <rPr>
        <sz val="11"/>
        <color theme="1"/>
        <rFont val="Calibri"/>
        <family val="2"/>
        <scheme val="minor"/>
      </rPr>
      <t xml:space="preserve"> identifies the scale of the indicator. See the </t>
    </r>
    <r>
      <rPr>
        <b/>
        <sz val="11"/>
        <color theme="1"/>
        <rFont val="Calibri"/>
        <family val="2"/>
        <scheme val="minor"/>
      </rPr>
      <t>glossary</t>
    </r>
    <r>
      <rPr>
        <sz val="11"/>
        <color theme="1"/>
        <rFont val="Calibri"/>
        <family val="2"/>
        <scheme val="minor"/>
      </rPr>
      <t xml:space="preserve"> for the definition of indicator scale. </t>
    </r>
  </si>
  <si>
    <t xml:space="preserve">Subgroup order check </t>
  </si>
  <si>
    <t xml:space="preserve">The data must relate to one unique set of subgroup estimates at a time (i.e., disaggregated data for subgroups within a single setting, date, indicator and inequality dimension combination). </t>
  </si>
  <si>
    <r>
      <t>Each coloured tab in this workbook contains calculations for one summary measure of health inequality, using sample data. The tabs are coloured depending on whether the input data relate to a dimension of inequality that is ordered (</t>
    </r>
    <r>
      <rPr>
        <b/>
        <sz val="11"/>
        <color theme="4"/>
        <rFont val="Calibri"/>
        <family val="2"/>
        <scheme val="minor"/>
      </rPr>
      <t>blue</t>
    </r>
    <r>
      <rPr>
        <sz val="11"/>
        <color theme="1"/>
        <rFont val="Calibri"/>
        <family val="2"/>
        <scheme val="minor"/>
      </rPr>
      <t>) or a non-ordered (</t>
    </r>
    <r>
      <rPr>
        <b/>
        <sz val="11"/>
        <color theme="9"/>
        <rFont val="Calibri"/>
        <family val="2"/>
        <scheme val="minor"/>
      </rPr>
      <t>green</t>
    </r>
    <r>
      <rPr>
        <sz val="11"/>
        <color theme="1"/>
        <rFont val="Calibri"/>
        <family val="2"/>
        <scheme val="minor"/>
      </rPr>
      <t xml:space="preserve">). Ordered dimensions have an inherent ordering (e.g., economic status or education level), while non-ordered dimensions do not have an inherent ordering (e.g., subnational regions or ethnicity). See the </t>
    </r>
    <r>
      <rPr>
        <b/>
        <sz val="11"/>
        <rFont val="Calibri"/>
        <family val="2"/>
        <scheme val="minor"/>
      </rPr>
      <t>how to</t>
    </r>
    <r>
      <rPr>
        <sz val="11"/>
        <color theme="1"/>
        <rFont val="Calibri"/>
        <family val="2"/>
        <scheme val="minor"/>
      </rPr>
      <t xml:space="preserve"> tab for an explanation of how to use this workbook.</t>
    </r>
  </si>
  <si>
    <t xml:space="preserve">Please note: the purpose of this workbook is to calculate summary measures of health inequality and it cannot check the quality or accuracy of the underlying disaggregated data. </t>
  </si>
  <si>
    <t xml:space="preserve">      -      </t>
  </si>
  <si>
    <t xml:space="preserve">Complex measures are calculated for inequality dimensions with more than two population subgroups and consider the situation in all subgroups. They can only be calculated for dimensions with more than two subgroups. </t>
  </si>
  <si>
    <t xml:space="preserve">The optimum level that is to be achieved for the health indicator. For favourable indicators, the goal is to attain a maximum level; for adverse indicators, the goal is to attain a minimum level.  Note that for some indicators there is no optimum level. </t>
  </si>
  <si>
    <t xml:space="preserve">Whether subgroups should be weighted according to their population size or not. </t>
  </si>
  <si>
    <t>Whether inequality is measured in absolute or relative terms.</t>
  </si>
  <si>
    <t xml:space="preserve">The selection of a reference point for non-ordered measures (e.g., the mean, the best-performing subgroup or a reference value). </t>
  </si>
  <si>
    <t>Predicted log odds at rank 1 using a WLS regression model</t>
  </si>
  <si>
    <t xml:space="preserve">Number of subgroups? </t>
  </si>
  <si>
    <t>More than 2 subgroups</t>
  </si>
  <si>
    <t>2 subgroups or more</t>
  </si>
  <si>
    <r>
      <t>var(R) = (1/y</t>
    </r>
    <r>
      <rPr>
        <vertAlign val="subscript"/>
        <sz val="11"/>
        <color theme="1"/>
        <rFont val="Calibri"/>
        <family val="2"/>
        <scheme val="minor"/>
      </rPr>
      <t>2</t>
    </r>
    <r>
      <rPr>
        <vertAlign val="superscript"/>
        <sz val="11"/>
        <color theme="1"/>
        <rFont val="Calibri"/>
        <family val="2"/>
        <scheme val="minor"/>
      </rPr>
      <t>2</t>
    </r>
    <r>
      <rPr>
        <sz val="11"/>
        <color theme="1"/>
        <rFont val="Calibri"/>
        <family val="2"/>
        <scheme val="minor"/>
      </rPr>
      <t>)*(σ</t>
    </r>
    <r>
      <rPr>
        <vertAlign val="subscript"/>
        <sz val="11"/>
        <color theme="1"/>
        <rFont val="Calibri"/>
        <family val="2"/>
        <scheme val="minor"/>
      </rPr>
      <t>1</t>
    </r>
    <r>
      <rPr>
        <vertAlign val="superscript"/>
        <sz val="11"/>
        <color theme="1"/>
        <rFont val="Calibri"/>
        <family val="2"/>
        <scheme val="minor"/>
      </rPr>
      <t>2</t>
    </r>
    <r>
      <rPr>
        <sz val="11"/>
        <color theme="1"/>
        <rFont val="Calibri"/>
        <family val="2"/>
        <scheme val="minor"/>
      </rPr>
      <t xml:space="preserve"> + (y</t>
    </r>
    <r>
      <rPr>
        <vertAlign val="subscript"/>
        <sz val="11"/>
        <color theme="1"/>
        <rFont val="Calibri"/>
        <family val="2"/>
        <scheme val="minor"/>
      </rPr>
      <t>1</t>
    </r>
    <r>
      <rPr>
        <sz val="11"/>
        <color theme="1"/>
        <rFont val="Calibri"/>
        <family val="2"/>
        <scheme val="minor"/>
      </rPr>
      <t>/y</t>
    </r>
    <r>
      <rPr>
        <vertAlign val="subscript"/>
        <sz val="11"/>
        <color theme="1"/>
        <rFont val="Calibri"/>
        <family val="2"/>
        <scheme val="minor"/>
      </rPr>
      <t>2</t>
    </r>
    <r>
      <rPr>
        <sz val="11"/>
        <color theme="1"/>
        <rFont val="Calibri"/>
        <family val="2"/>
        <scheme val="minor"/>
      </rPr>
      <t>)</t>
    </r>
    <r>
      <rPr>
        <vertAlign val="superscript"/>
        <sz val="11"/>
        <color theme="1"/>
        <rFont val="Calibri"/>
        <family val="2"/>
        <scheme val="minor"/>
      </rPr>
      <t>2</t>
    </r>
    <r>
      <rPr>
        <sz val="11"/>
        <color theme="1"/>
        <rFont val="Calibri"/>
        <family val="2"/>
        <scheme val="minor"/>
      </rPr>
      <t>σ</t>
    </r>
    <r>
      <rPr>
        <vertAlign val="subscript"/>
        <sz val="11"/>
        <color theme="1"/>
        <rFont val="Calibri"/>
        <family val="2"/>
        <scheme val="minor"/>
      </rPr>
      <t>2</t>
    </r>
    <r>
      <rPr>
        <vertAlign val="superscript"/>
        <sz val="11"/>
        <color theme="1"/>
        <rFont val="Calibri"/>
        <family val="2"/>
        <scheme val="minor"/>
      </rPr>
      <t>2</t>
    </r>
    <r>
      <rPr>
        <sz val="11"/>
        <color theme="1"/>
        <rFont val="Calibri"/>
        <family val="2"/>
        <scheme val="minor"/>
      </rPr>
      <t>)</t>
    </r>
  </si>
  <si>
    <r>
      <rPr>
        <sz val="9"/>
        <color theme="1"/>
        <rFont val="Calibri"/>
        <family val="2"/>
      </rPr>
      <t>√</t>
    </r>
    <r>
      <rPr>
        <sz val="9"/>
        <color theme="1"/>
        <rFont val="Calibri"/>
        <family val="2"/>
        <scheme val="minor"/>
      </rPr>
      <t>(1/y</t>
    </r>
    <r>
      <rPr>
        <vertAlign val="subscript"/>
        <sz val="9"/>
        <color theme="1"/>
        <rFont val="Calibri"/>
        <family val="2"/>
        <scheme val="minor"/>
      </rPr>
      <t>2</t>
    </r>
    <r>
      <rPr>
        <vertAlign val="superscript"/>
        <sz val="9"/>
        <color theme="1"/>
        <rFont val="Calibri"/>
        <family val="2"/>
        <scheme val="minor"/>
      </rPr>
      <t>2</t>
    </r>
    <r>
      <rPr>
        <sz val="9"/>
        <color theme="1"/>
        <rFont val="Calibri"/>
        <family val="2"/>
        <scheme val="minor"/>
      </rPr>
      <t>)*(σ</t>
    </r>
    <r>
      <rPr>
        <vertAlign val="subscript"/>
        <sz val="9"/>
        <color theme="1"/>
        <rFont val="Calibri"/>
        <family val="2"/>
        <scheme val="minor"/>
      </rPr>
      <t>1</t>
    </r>
    <r>
      <rPr>
        <vertAlign val="superscript"/>
        <sz val="9"/>
        <color theme="1"/>
        <rFont val="Calibri"/>
        <family val="2"/>
        <scheme val="minor"/>
      </rPr>
      <t>2</t>
    </r>
    <r>
      <rPr>
        <sz val="9"/>
        <color theme="1"/>
        <rFont val="Calibri"/>
        <family val="2"/>
        <scheme val="minor"/>
      </rPr>
      <t xml:space="preserve"> + r</t>
    </r>
    <r>
      <rPr>
        <vertAlign val="superscript"/>
        <sz val="9"/>
        <color theme="1"/>
        <rFont val="Calibri"/>
        <family val="2"/>
        <scheme val="minor"/>
      </rPr>
      <t>2</t>
    </r>
    <r>
      <rPr>
        <sz val="9"/>
        <color theme="1"/>
        <rFont val="Calibri"/>
        <family val="2"/>
        <scheme val="minor"/>
      </rPr>
      <t>σ</t>
    </r>
    <r>
      <rPr>
        <vertAlign val="subscript"/>
        <sz val="9"/>
        <color theme="1"/>
        <rFont val="Calibri"/>
        <family val="2"/>
        <scheme val="minor"/>
      </rPr>
      <t>2</t>
    </r>
    <r>
      <rPr>
        <vertAlign val="superscript"/>
        <sz val="9"/>
        <color theme="1"/>
        <rFont val="Calibri"/>
        <family val="2"/>
        <scheme val="minor"/>
      </rPr>
      <t>2</t>
    </r>
    <r>
      <rPr>
        <sz val="9"/>
        <color theme="1"/>
        <rFont val="Calibri"/>
        <family val="2"/>
        <scheme val="minor"/>
      </rPr>
      <t>)</t>
    </r>
  </si>
  <si>
    <t>exp(log(r) + 1.96*(r_se/r))</t>
  </si>
  <si>
    <t>exp(log(r) – 1.96*(r_se/r))</t>
  </si>
  <si>
    <t>100 * ∑rci_prep / μ</t>
  </si>
  <si>
    <r>
      <t>√∑rci_se_prep / μ</t>
    </r>
    <r>
      <rPr>
        <vertAlign val="superscript"/>
        <sz val="9"/>
        <color theme="1"/>
        <rFont val="Calibri"/>
        <family val="2"/>
      </rPr>
      <t>2</t>
    </r>
  </si>
  <si>
    <t>Identified reference group estimate</t>
  </si>
  <si>
    <t>√∑bgv_prep</t>
  </si>
  <si>
    <t>100*(√∑bgv_prep)/μ</t>
  </si>
  <si>
    <r>
      <t>p</t>
    </r>
    <r>
      <rPr>
        <vertAlign val="subscript"/>
        <sz val="9"/>
        <rFont val="Calibri"/>
        <family val="2"/>
        <scheme val="minor"/>
      </rPr>
      <t>j</t>
    </r>
    <r>
      <rPr>
        <vertAlign val="superscript"/>
        <sz val="9"/>
        <rFont val="Calibri"/>
        <family val="2"/>
        <scheme val="minor"/>
      </rPr>
      <t>2</t>
    </r>
    <r>
      <rPr>
        <sz val="9"/>
        <rFont val="Calibri"/>
        <family val="2"/>
        <scheme val="minor"/>
      </rPr>
      <t>*σ</t>
    </r>
    <r>
      <rPr>
        <vertAlign val="subscript"/>
        <sz val="9"/>
        <rFont val="Calibri"/>
        <family val="2"/>
        <scheme val="minor"/>
      </rPr>
      <t>j</t>
    </r>
    <r>
      <rPr>
        <vertAlign val="superscript"/>
        <sz val="9"/>
        <rFont val="Calibri"/>
        <family val="2"/>
        <scheme val="minor"/>
      </rPr>
      <t>2</t>
    </r>
    <r>
      <rPr>
        <sz val="9"/>
        <rFont val="Calibri"/>
        <family val="2"/>
        <scheme val="minor"/>
      </rPr>
      <t>*(1 + ln(i</t>
    </r>
    <r>
      <rPr>
        <vertAlign val="subscript"/>
        <sz val="9"/>
        <rFont val="Calibri"/>
        <family val="2"/>
        <scheme val="minor"/>
      </rPr>
      <t>j</t>
    </r>
    <r>
      <rPr>
        <sz val="9"/>
        <rFont val="Calibri"/>
        <family val="2"/>
        <scheme val="minor"/>
      </rPr>
      <t>) – ∑te_se_prep1)</t>
    </r>
    <r>
      <rPr>
        <vertAlign val="superscript"/>
        <sz val="9"/>
        <rFont val="Calibri"/>
        <family val="2"/>
        <scheme val="minor"/>
      </rPr>
      <t>2</t>
    </r>
  </si>
  <si>
    <t>Summary measures of health inequality</t>
  </si>
  <si>
    <t>Step-by-step calculation workbook</t>
  </si>
  <si>
    <t>setting</t>
  </si>
  <si>
    <t>date</t>
  </si>
  <si>
    <t>Indonesia</t>
  </si>
  <si>
    <t>Setting name (e.g., a country like "Indonesia" or a province like "Bali").</t>
  </si>
  <si>
    <t>Date, such as a year (e.g., 2024) or a month/year combination (e.g., Jan-2024).</t>
  </si>
  <si>
    <t>A health indicator name (e.g., "Births attended by skilled health personnel").</t>
  </si>
  <si>
    <t xml:space="preserve">A subgroup of the population within a given dimension of inequality. For example, within a "subnational region" dimension, each subgroup is a different subnational region. </t>
  </si>
  <si>
    <t>The indicator estimate for the subgroup. If this variable is missing for one subgroup (or more), complex summary measures cannot be calculated. Simple measures may be calculated depending on which  estimates are missing. Proportions/percentages must be already multiplied by 100 (not left as decimals).</t>
  </si>
  <si>
    <t>The standard error of the subgroup indicator estimate. If this variable is missing for one subgroup (or more), 95% confidence intervals for some (or all) summary measures cannot be calculated.</t>
  </si>
  <si>
    <t>Summary measure of health inequality</t>
  </si>
  <si>
    <r>
      <t xml:space="preserve">Summarises the amount of health inequality across population subgroups in a single number - which facilitates the comparison of inequalities over time and across different settings and indicators. 
</t>
    </r>
    <r>
      <rPr>
        <i/>
        <sz val="11"/>
        <color theme="1"/>
        <rFont val="Calibri"/>
        <family val="2"/>
        <scheme val="minor"/>
      </rPr>
      <t>Simple measures</t>
    </r>
    <r>
      <rPr>
        <sz val="11"/>
        <color theme="1"/>
        <rFont val="Calibri"/>
        <family val="2"/>
        <scheme val="minor"/>
      </rPr>
      <t xml:space="preserve"> (difference and ratio) compare the situation in two population subgroups. They can be calculated for all dimensions of inequality (with two subgroups or more). 
</t>
    </r>
    <r>
      <rPr>
        <i/>
        <sz val="11"/>
        <color theme="1"/>
        <rFont val="Calibri"/>
        <family val="2"/>
        <scheme val="minor"/>
      </rPr>
      <t>Complex measures</t>
    </r>
    <r>
      <rPr>
        <sz val="11"/>
        <color theme="1"/>
        <rFont val="Calibri"/>
        <family val="2"/>
        <scheme val="minor"/>
      </rPr>
      <t xml:space="preserve"> are calculated for inequality dimensions with more than two population subgroups and consider the situation in all subgroups. They can only be calculated for dimensions with more than two subgroups. </t>
    </r>
  </si>
  <si>
    <t>Disaggregated data</t>
  </si>
  <si>
    <t>Reference group (most-advantaged)</t>
  </si>
  <si>
    <t>Reference group (best-performing)</t>
  </si>
  <si>
    <t>Number of subgroups</t>
  </si>
  <si>
    <t>n</t>
  </si>
  <si>
    <t>nest</t>
  </si>
  <si>
    <t>npop</t>
  </si>
  <si>
    <t>Subgroups with missing estimate</t>
  </si>
  <si>
    <t>Subgroups with missing population</t>
  </si>
  <si>
    <r>
      <t xml:space="preserve">For an automated calculation of summary measures of health inequality in Excel using sample data that contains more than one set of subgroup estimates, see the </t>
    </r>
    <r>
      <rPr>
        <b/>
        <sz val="11"/>
        <color theme="1"/>
        <rFont val="Calibri"/>
        <family val="2"/>
        <scheme val="minor"/>
      </rPr>
      <t>Summary measures of health inequality: Automated calculation workbook</t>
    </r>
    <r>
      <rPr>
        <sz val="11"/>
        <color theme="1"/>
        <rFont val="Calibri"/>
        <family val="2"/>
        <scheme val="minor"/>
      </rPr>
      <t>. Alternatively, use the Health Equity Assessment Toolkit (HEAT) (</t>
    </r>
    <r>
      <rPr>
        <u/>
        <sz val="11"/>
        <color theme="1"/>
        <rFont val="Calibri"/>
        <family val="2"/>
        <scheme val="minor"/>
      </rPr>
      <t>www.who.int/data/inequality-monitor/assessment_toolkit</t>
    </r>
    <r>
      <rPr>
        <sz val="11"/>
        <color theme="1"/>
        <rFont val="Calibri"/>
        <family val="2"/>
        <scheme val="minor"/>
      </rPr>
      <t xml:space="preserve">). </t>
    </r>
  </si>
  <si>
    <t>aceh</t>
  </si>
  <si>
    <t>bali</t>
  </si>
  <si>
    <t>bangka balitung</t>
  </si>
  <si>
    <t>banten</t>
  </si>
  <si>
    <t>bengkulu</t>
  </si>
  <si>
    <t>central java</t>
  </si>
  <si>
    <t>central kalimantan</t>
  </si>
  <si>
    <t>central sulawesi</t>
  </si>
  <si>
    <t>east java</t>
  </si>
  <si>
    <t>east kalimantan</t>
  </si>
  <si>
    <t>east nusa tenggara</t>
  </si>
  <si>
    <t>gorontalo</t>
  </si>
  <si>
    <t>jakarta</t>
  </si>
  <si>
    <t>jambi</t>
  </si>
  <si>
    <t>lampung</t>
  </si>
  <si>
    <t>maluku</t>
  </si>
  <si>
    <t>north kalimantan</t>
  </si>
  <si>
    <t>north maluku</t>
  </si>
  <si>
    <t>north sulawesi</t>
  </si>
  <si>
    <t>north sumatera</t>
  </si>
  <si>
    <t>papua</t>
  </si>
  <si>
    <t>riau</t>
  </si>
  <si>
    <t>riau islands</t>
  </si>
  <si>
    <t>south kalimantan</t>
  </si>
  <si>
    <t>south sulawesi</t>
  </si>
  <si>
    <t>south sumatera</t>
  </si>
  <si>
    <t>southeast sulawesi</t>
  </si>
  <si>
    <t>west java</t>
  </si>
  <si>
    <t>west kalimantan</t>
  </si>
  <si>
    <t>west nusa tenggara</t>
  </si>
  <si>
    <t>west papua</t>
  </si>
  <si>
    <t>west sulawesi</t>
  </si>
  <si>
    <t>west sumatera</t>
  </si>
  <si>
    <t>yogyakarta</t>
  </si>
  <si>
    <t>Indicator scale check</t>
  </si>
  <si>
    <r>
      <t>y</t>
    </r>
    <r>
      <rPr>
        <vertAlign val="subscript"/>
        <sz val="9"/>
        <color theme="1"/>
        <rFont val="Calibri"/>
        <family val="2"/>
      </rPr>
      <t>ref</t>
    </r>
    <r>
      <rPr>
        <sz val="9"/>
        <color theme="1"/>
        <rFont val="Calibri"/>
        <family val="2"/>
      </rPr>
      <t>/scale * y</t>
    </r>
    <r>
      <rPr>
        <vertAlign val="subscript"/>
        <sz val="9"/>
        <color theme="1"/>
        <rFont val="Calibri"/>
        <family val="2"/>
      </rPr>
      <t>pop</t>
    </r>
  </si>
  <si>
    <t>μ/scale * ∑pop – c</t>
  </si>
  <si>
    <t>Non-ordered or binary dimensions</t>
  </si>
  <si>
    <t xml:space="preserve">Simple measures (difference and ratio) compare the situation in two population subgroups. They can be calculated for all dimensions of inequality (with two subgroups or more). They are easier to interpret and communicate. </t>
  </si>
  <si>
    <t xml:space="preserve">Whether there are only two subgroups or more than two subgroups within the dimension of inequality. If there are only two subgroups (i.e., binary), use simple measures. If there are more than two subgroups, both simple and complex measures can be used. </t>
  </si>
  <si>
    <r>
      <t xml:space="preserve">To calculate summary measures using your own data, paste your data into the </t>
    </r>
    <r>
      <rPr>
        <b/>
        <sz val="11"/>
        <color theme="1"/>
        <rFont val="Calibri"/>
        <family val="2"/>
        <scheme val="minor"/>
      </rPr>
      <t>DATA INPUT</t>
    </r>
    <r>
      <rPr>
        <sz val="11"/>
        <color theme="1"/>
        <rFont val="Calibri"/>
        <family val="2"/>
        <scheme val="minor"/>
      </rPr>
      <t xml:space="preserve"> tabs:</t>
    </r>
  </si>
  <si>
    <r>
      <t xml:space="preserve">Data that pertain to an ordered dimension of inequality (i.e., with subgroups that have an inherent ordering) are in the </t>
    </r>
    <r>
      <rPr>
        <b/>
        <sz val="11"/>
        <color theme="4"/>
        <rFont val="Calibri"/>
        <family val="2"/>
        <scheme val="minor"/>
      </rPr>
      <t>DATA INPUT - ordered</t>
    </r>
    <r>
      <rPr>
        <sz val="11"/>
        <color theme="1"/>
        <rFont val="Calibri"/>
        <family val="2"/>
        <scheme val="minor"/>
      </rPr>
      <t xml:space="preserve"> tab. Summary measures that can be calculated for an ordered dimension of inequality are in the </t>
    </r>
    <r>
      <rPr>
        <b/>
        <sz val="11"/>
        <color theme="4"/>
        <rFont val="Calibri"/>
        <family val="2"/>
        <scheme val="minor"/>
      </rPr>
      <t>blue</t>
    </r>
    <r>
      <rPr>
        <sz val="11"/>
        <color theme="1"/>
        <rFont val="Calibri"/>
        <family val="2"/>
        <scheme val="minor"/>
      </rPr>
      <t xml:space="preserve"> tabs. </t>
    </r>
  </si>
  <si>
    <r>
      <t xml:space="preserve">Data that pertain to a binary or non-ordered dimension of inequality (i.e., with subgroups that do not have an inherent ordering) are in the </t>
    </r>
    <r>
      <rPr>
        <b/>
        <sz val="11"/>
        <color theme="9"/>
        <rFont val="Calibri"/>
        <family val="2"/>
        <scheme val="minor"/>
      </rPr>
      <t>DATA INPUT - nonordered</t>
    </r>
    <r>
      <rPr>
        <sz val="11"/>
        <color theme="1"/>
        <rFont val="Calibri"/>
        <family val="2"/>
        <scheme val="minor"/>
      </rPr>
      <t xml:space="preserve"> tab. Summary measures that can be calculated for a non-ordered dimension of inequality are in the </t>
    </r>
    <r>
      <rPr>
        <b/>
        <sz val="11"/>
        <color theme="9"/>
        <rFont val="Calibri"/>
        <family val="2"/>
        <scheme val="minor"/>
      </rPr>
      <t>green</t>
    </r>
    <r>
      <rPr>
        <sz val="11"/>
        <color theme="1"/>
        <rFont val="Calibri"/>
        <family val="2"/>
        <scheme val="minor"/>
      </rPr>
      <t xml:space="preserve"> tabs. </t>
    </r>
  </si>
  <si>
    <r>
      <t xml:space="preserve">The sample data are located in the </t>
    </r>
    <r>
      <rPr>
        <b/>
        <sz val="12"/>
        <color theme="1"/>
        <rFont val="Calibri"/>
        <family val="2"/>
        <scheme val="minor"/>
      </rPr>
      <t>DATA INPUT</t>
    </r>
    <r>
      <rPr>
        <sz val="12"/>
        <color theme="1"/>
        <rFont val="Calibri"/>
        <family val="2"/>
        <scheme val="minor"/>
      </rPr>
      <t xml:space="preserve"> tabs. The coloured tabs automatically update based on the data in the relevant </t>
    </r>
    <r>
      <rPr>
        <b/>
        <sz val="12"/>
        <color theme="1"/>
        <rFont val="Calibri"/>
        <family val="2"/>
        <scheme val="minor"/>
      </rPr>
      <t>DATA INPUT</t>
    </r>
    <r>
      <rPr>
        <sz val="12"/>
        <color theme="1"/>
        <rFont val="Calibri"/>
        <family val="2"/>
        <scheme val="minor"/>
      </rPr>
      <t xml:space="preserve"> tabs.</t>
    </r>
  </si>
  <si>
    <r>
      <t xml:space="preserve">Each coloured tab in this workbook (apart from the </t>
    </r>
    <r>
      <rPr>
        <b/>
        <sz val="12"/>
        <color theme="1"/>
        <rFont val="Calibri"/>
        <family val="2"/>
        <scheme val="minor"/>
      </rPr>
      <t>DATA INPUT</t>
    </r>
    <r>
      <rPr>
        <sz val="12"/>
        <color theme="1"/>
        <rFont val="Calibri"/>
        <family val="2"/>
        <scheme val="minor"/>
      </rPr>
      <t xml:space="preserve"> tabs) contains step-by-step calculations for one summary measure of health inequality, using sample data. </t>
    </r>
  </si>
  <si>
    <t>The coloured tabs for the summary measures show the calculation steps for each measure. Within each of these tabs, there are three types of cells:</t>
  </si>
  <si>
    <r>
      <rPr>
        <b/>
        <sz val="11"/>
        <color theme="1"/>
        <rFont val="Calibri"/>
        <family val="2"/>
        <scheme val="minor"/>
      </rPr>
      <t xml:space="preserve">Data </t>
    </r>
    <r>
      <rPr>
        <sz val="11"/>
        <color theme="1"/>
        <rFont val="Calibri"/>
        <family val="2"/>
        <scheme val="minor"/>
      </rPr>
      <t xml:space="preserve">cells have a white background. These automatically reflect the data in the relevant </t>
    </r>
    <r>
      <rPr>
        <b/>
        <sz val="11"/>
        <color theme="1"/>
        <rFont val="Calibri"/>
        <family val="2"/>
        <scheme val="minor"/>
      </rPr>
      <t>DATA INPUT</t>
    </r>
    <r>
      <rPr>
        <sz val="11"/>
        <color theme="1"/>
        <rFont val="Calibri"/>
        <family val="2"/>
        <scheme val="minor"/>
      </rPr>
      <t xml:space="preserve"> tab. </t>
    </r>
  </si>
  <si>
    <r>
      <t xml:space="preserve">See the </t>
    </r>
    <r>
      <rPr>
        <b/>
        <sz val="11"/>
        <color theme="1"/>
        <rFont val="Calibri"/>
        <family val="2"/>
        <scheme val="minor"/>
      </rPr>
      <t>glossary</t>
    </r>
    <r>
      <rPr>
        <sz val="11"/>
        <color theme="1"/>
        <rFont val="Calibri"/>
        <family val="2"/>
        <scheme val="minor"/>
      </rPr>
      <t xml:space="preserve"> tab for information about how the variables in the </t>
    </r>
    <r>
      <rPr>
        <b/>
        <sz val="11"/>
        <color theme="1"/>
        <rFont val="Calibri"/>
        <family val="2"/>
        <scheme val="minor"/>
      </rPr>
      <t>DATA INPUT</t>
    </r>
    <r>
      <rPr>
        <sz val="11"/>
        <color theme="1"/>
        <rFont val="Calibri"/>
        <family val="2"/>
        <scheme val="minor"/>
      </rPr>
      <t xml:space="preserve"> tabs are defined. </t>
    </r>
  </si>
  <si>
    <t>About</t>
  </si>
  <si>
    <t>How to</t>
  </si>
  <si>
    <t>Technical notes</t>
  </si>
  <si>
    <t>Data input</t>
  </si>
  <si>
    <t xml:space="preserve">If there are more than two subgroups, whether the dimension of inequality is ordered (i.e., has subgroups with an inherent ordering) or non-ordered (i.e., has subgroups without an inherent ordering). </t>
  </si>
  <si>
    <t>Considerations when selecting and calculating summary measures of health inequality</t>
  </si>
  <si>
    <t>Unweighted or weighted by subgroup population size?</t>
  </si>
  <si>
    <t>Absolute or relative inequality?</t>
  </si>
  <si>
    <t>Number of subgroups?</t>
  </si>
  <si>
    <t>Setting</t>
  </si>
  <si>
    <t>Date</t>
  </si>
  <si>
    <t>Indicator</t>
  </si>
  <si>
    <t>Subgroup</t>
  </si>
  <si>
    <t>Estimate</t>
  </si>
  <si>
    <t>Population</t>
  </si>
  <si>
    <t>Standard error</t>
  </si>
  <si>
    <t>Subgroup order</t>
  </si>
  <si>
    <t>Reference subgroup</t>
  </si>
  <si>
    <t>Indicator scale</t>
  </si>
  <si>
    <t>Ordered dimension</t>
  </si>
  <si>
    <t>Favourable indicator</t>
  </si>
  <si>
    <t xml:space="preserve">Magnitude of difference in health between subgroups. Absolute measures of inequality, such as difference, retain the same unit of measure as the health indicator. </t>
  </si>
  <si>
    <t>Proportional difference in health between subgroups. Relative measures of inequality, such as ratio, are unitless.</t>
  </si>
  <si>
    <r>
      <t xml:space="preserve">This dummy variable (favourable_indicator) indicates the indicator type. It must be 1 for favourable indicators and 0 for non-favourable (adverse) indicators. 
</t>
    </r>
    <r>
      <rPr>
        <i/>
        <sz val="11"/>
        <color theme="1"/>
        <rFont val="Calibri"/>
        <family val="2"/>
        <scheme val="minor"/>
      </rPr>
      <t>Favourable indicators</t>
    </r>
    <r>
      <rPr>
        <sz val="11"/>
        <color theme="1"/>
        <rFont val="Calibri"/>
        <family val="2"/>
        <scheme val="minor"/>
      </rPr>
      <t xml:space="preserve"> measure desirable health events that are promoted through public health action. They include health intervention indicators, such as antenatal care coverage, and desirable health outcome indicators, such as life expectancy. For these indicators, the ultimate goal is to achieve a maximum level, either in health intervention coverage or health outcome (e.g. complete coverage of antenatal care or the highest possible life expectancy). 
</t>
    </r>
    <r>
      <rPr>
        <i/>
        <sz val="11"/>
        <color theme="1"/>
        <rFont val="Calibri"/>
        <family val="2"/>
        <scheme val="minor"/>
      </rPr>
      <t>Adverse indicators</t>
    </r>
    <r>
      <rPr>
        <sz val="11"/>
        <color theme="1"/>
        <rFont val="Calibri"/>
        <family val="2"/>
        <scheme val="minor"/>
      </rPr>
      <t xml:space="preserve"> measure undesirable health events that are to be reduced or eliminated through public health action. They include undesirable health outcome indicators, such as stunting prevalence in children aged less than five years or under-five mortality rate. Here, the ultimate goal is to achieve a minimum level (e.g. theoretically 0 deaths per 1000 live births).</t>
    </r>
  </si>
  <si>
    <t xml:space="preserve">This variable (indicator_scale) indicates the scale of the indicator, such as "100" for indicators reported as percentages or "1000" for indicators reported as rates per 1000 population. </t>
  </si>
  <si>
    <r>
      <t xml:space="preserve">This dummy variable (ordered_dimension) indicates the dimension type. It must be 0 for dimensions with two subgroups (binary dimensions). For dimensions with more than two subgroups, it must be 1 for ordered dimensions and 0 for non-ordered dimensions. 
</t>
    </r>
    <r>
      <rPr>
        <i/>
        <sz val="11"/>
        <color theme="1"/>
        <rFont val="Calibri"/>
        <family val="2"/>
        <scheme val="minor"/>
      </rPr>
      <t xml:space="preserve">Ordered dimensions </t>
    </r>
    <r>
      <rPr>
        <sz val="11"/>
        <color theme="1"/>
        <rFont val="Calibri"/>
        <family val="2"/>
        <scheme val="minor"/>
      </rPr>
      <t xml:space="preserve">have ordered subgroups that have an inherent positioning and can be ranked. For example, education has an inherent ordering in the sense that those with less education unequivocally have less of something compared to those with more education. 
</t>
    </r>
    <r>
      <rPr>
        <i/>
        <sz val="11"/>
        <color theme="1"/>
        <rFont val="Calibri"/>
        <family val="2"/>
        <scheme val="minor"/>
      </rPr>
      <t>Non-ordered dimensions</t>
    </r>
    <r>
      <rPr>
        <sz val="11"/>
        <color theme="1"/>
        <rFont val="Calibri"/>
        <family val="2"/>
        <scheme val="minor"/>
      </rPr>
      <t xml:space="preserve"> have non-ordered subgroups that are not based on criteria that can be logically ranked. Subnational regions are an example of non-ordered groupings. 
</t>
    </r>
    <r>
      <rPr>
        <i/>
        <sz val="11"/>
        <color theme="1"/>
        <rFont val="Calibri"/>
        <family val="2"/>
        <scheme val="minor"/>
      </rPr>
      <t xml:space="preserve">Binary dimensions </t>
    </r>
    <r>
      <rPr>
        <sz val="11"/>
        <color theme="1"/>
        <rFont val="Calibri"/>
        <family val="2"/>
        <scheme val="minor"/>
      </rPr>
      <t xml:space="preserve">compare the situation in two population subgroups (e.g. males and females). </t>
    </r>
  </si>
  <si>
    <r>
      <t xml:space="preserve">This variable (reference_subgroup) indicates the reference subgroup for non-ordered dimensions and binary dimensions . 
</t>
    </r>
    <r>
      <rPr>
        <i/>
        <sz val="11"/>
        <color theme="1"/>
        <rFont val="Calibri"/>
        <family val="2"/>
        <scheme val="minor"/>
      </rPr>
      <t>For ordered dimensions</t>
    </r>
    <r>
      <rPr>
        <sz val="11"/>
        <color theme="1"/>
        <rFont val="Calibri"/>
        <family val="2"/>
        <scheme val="minor"/>
      </rPr>
      <t xml:space="preserve"> (i.e. if ordered_dimension=1), this variable must be 0. 
</t>
    </r>
    <r>
      <rPr>
        <i/>
        <sz val="11"/>
        <color theme="1"/>
        <rFont val="Calibri"/>
        <family val="2"/>
        <scheme val="minor"/>
      </rPr>
      <t>For non-ordered dimensions and binary dimensions</t>
    </r>
    <r>
      <rPr>
        <sz val="11"/>
        <color theme="1"/>
        <rFont val="Calibri"/>
        <family val="2"/>
        <scheme val="minor"/>
      </rPr>
      <t xml:space="preserve"> (i.e. if ordered_dimension=0), you have the option to choose a reference subgroup. A reference subgroup can be chosen by assigning the value 1 to that subgroup and 0 to all other subgroups. For example, for subnational regions (with more than two subgroups), the capital city can be chosen as the reference subgroup. For place of residence (urban vs. rural), urban can be chosen as the reference subgroup.</t>
    </r>
  </si>
  <si>
    <r>
      <t xml:space="preserve">This variable (subgroup_order) indicates the order of subgroups for ordered dimensions. 
</t>
    </r>
    <r>
      <rPr>
        <i/>
        <sz val="11"/>
        <color theme="1"/>
        <rFont val="Calibri"/>
        <family val="2"/>
        <scheme val="minor"/>
      </rPr>
      <t>For ordered dimensions</t>
    </r>
    <r>
      <rPr>
        <sz val="11"/>
        <color theme="1"/>
        <rFont val="Calibri"/>
        <family val="2"/>
        <scheme val="minor"/>
      </rPr>
      <t xml:space="preserve"> (i.e. if ordered_dimension=1), this variable must be an increasing sequence of integers starting with the value 1 for the most-disadvantaged subgroup. It must be sorted in order of smallest to largest integer. For example, for eduction with three subgroups, the most-disadvantaged subgroup "No education" will be assigned the value 1, "Primary school" will be assigned the value 2 and the most-advantaged subgroup "Secondary school +" will be assigned the value 3. 
</t>
    </r>
    <r>
      <rPr>
        <i/>
        <sz val="11"/>
        <color theme="1"/>
        <rFont val="Calibri"/>
        <family val="2"/>
        <scheme val="minor"/>
      </rPr>
      <t>For non-ordered dimensions and binary dimensions</t>
    </r>
    <r>
      <rPr>
        <sz val="11"/>
        <color theme="1"/>
        <rFont val="Calibri"/>
        <family val="2"/>
        <scheme val="minor"/>
      </rPr>
      <t xml:space="preserve"> (i.e. if ordered_dimension=0), this variable must be 0. </t>
    </r>
  </si>
  <si>
    <t>Difference 
(D)</t>
  </si>
  <si>
    <t>Absolute concentration index 
(ACI)</t>
  </si>
  <si>
    <t>Mean difference from mean (unweighted) (MDMU)</t>
  </si>
  <si>
    <t>Mean difference from mean (weighted) (MDMW)</t>
  </si>
  <si>
    <t>Slope index of inequality 
(SII)</t>
  </si>
  <si>
    <t>Mean difference from best-performing subgroup (unweighted) (MDBU)</t>
  </si>
  <si>
    <t>Mean difference from best-performing subgroup (weighted) (MDBW)</t>
  </si>
  <si>
    <t>Population attributable risk 
(PAR)</t>
  </si>
  <si>
    <t>Mean difference from reference subgroup (unweighted) (MDRU)</t>
  </si>
  <si>
    <t>Mean difference from reference subgroup (weighted) (MDRW)</t>
  </si>
  <si>
    <t>Between-group variance 
(BGV)</t>
  </si>
  <si>
    <t>Between-group standard deviation (BGSD)</t>
  </si>
  <si>
    <t>Ratio 
(R)</t>
  </si>
  <si>
    <t>Relative concentration index 
(RCI)</t>
  </si>
  <si>
    <t>Index of disparity (unweighted) 
(IDISU)</t>
  </si>
  <si>
    <t>Index of disparity (weighted) 
(IDISW)</t>
  </si>
  <si>
    <t>Relative index of inequality 
(RII)</t>
  </si>
  <si>
    <t>Coefficient of variation 
(COV)</t>
  </si>
  <si>
    <t>Population attributable fraction (PAF)</t>
  </si>
  <si>
    <t>Theil Index 
(TI)</t>
  </si>
  <si>
    <t>Mean log deviation 
(MLD)</t>
  </si>
  <si>
    <t xml:space="preserve">This workbook contains step-by-step formulas for the calculation of 21 summary measures of health inequality, based on disaggregated data. Disaggregated data are health indicator data that are broken down by subgroups of a population, which are defined according to dimensions of inequality such as demographic, socioeconomic or geographic characteristics (e.g., age, sex, economic status, place of residence, subnational region). Summary measures of inequality summarise the amount of health inequality across population subgroups in a single number - which facilitates the comparison of inequalities over time and across different settings and indicators. </t>
  </si>
  <si>
    <t xml:space="preserve">This measure is only suitable when subgroups can be meaningfully ranked in order. The subgroups should be sorted from the least-advantaged to the most-advantaged. </t>
  </si>
  <si>
    <r>
      <t xml:space="preserve">This measure is only suitable when subgroups can be meaningfully ranked in order. The subgroups should be sorted from the least-advantaged to the most-advantaged. 
Simple linear regression assumes a linear relationship between the health indicator and the population ranking (which is not always the case) and can result in estimated values outside of a 0-100% interval (which is inaccurate for indicators measured as percentages). Using logistic regression can sometimes solve these problems. In this workbook, a weighted least squares (WLS) regression method is used, with a logit transformation of the health indicator. With a logit transformation, the estimated values from the regression model will be bounded between 0 and 1 (or 0-100%), which is preferable for many indicators. The weighted (logit transformed) indicator estimates are regressed against the weighted relative rank of each subgroup and the values for the least-advantaged (rank 0) and most-advantaged (rank 1) groups are estimated from the regression model, taking all other subgroups into account. The predicted values are then converted back to the original indicator scale. 
Note that the SII results may differ from those produced using more sophisticated modelling techniques with statistical software. If 95% confidence intervals are required, upload the dataset to the Health Equity Assesssment Toolkit Plus (HEAT Plus) software (available at </t>
    </r>
    <r>
      <rPr>
        <u/>
        <sz val="11"/>
        <color theme="1"/>
        <rFont val="Calibri"/>
        <family val="2"/>
        <scheme val="minor"/>
      </rPr>
      <t>www.who.int/data/inequality-monitor/assessment_toolkit</t>
    </r>
    <r>
      <rPr>
        <sz val="11"/>
        <color theme="1"/>
        <rFont val="Calibri"/>
        <family val="2"/>
        <scheme val="minor"/>
      </rPr>
      <t xml:space="preserve">) or use statistical software package such as Stata or R (codes available at </t>
    </r>
    <r>
      <rPr>
        <u/>
        <sz val="11"/>
        <color theme="1"/>
        <rFont val="Calibri"/>
        <family val="2"/>
        <scheme val="minor"/>
      </rPr>
      <t>www.who.int/data/inequality-monitor/tools-resources/statistical_codes</t>
    </r>
    <r>
      <rPr>
        <sz val="11"/>
        <color theme="1"/>
        <rFont val="Calibri"/>
        <family val="2"/>
        <scheme val="minor"/>
      </rPr>
      <t>).</t>
    </r>
  </si>
  <si>
    <r>
      <t xml:space="preserve">This measure is only suitable when subgroups can be meaningfully ranked in order. The subgroups should be sorted from the least-advantaged to the most-advantaged. 
Simple linear regression assumes a linear relationship between the health indicator and the population ranking (which is not always the case) and can result in estimated values outside of a 0-100% interval (which is inaccurate for indicators measured as percentages). Using logistic regression can sometimes solve these problems. In this workbook, a weighted least squares (WLS) regression method is used, with a logit transformation of the health indicator. With a logit transformation, the estimated values from the regression model will be bounded between 0 and 1 (or 0-100%), which is preferable for many indicators. The weighted (logit transformed) indicator estimates are regressed against the weighted relative rank of each subgroup and the values for the least-advantaged (rank 0) and most-advantaged (rank 1) groups are estimated from the regression model, taking all other subgroups into account. The predicted values are then converted back to the original indicator scale. 
Note that the RII results will differ from those produced using more sophisticated modelling techniques with statistical software. If 95% confidence intervals are required, upload the dataset to the Health Equity Assesssment Toolkit Plus (HEAT Plus) software (available at </t>
    </r>
    <r>
      <rPr>
        <u/>
        <sz val="11"/>
        <color theme="1"/>
        <rFont val="Calibri"/>
        <family val="2"/>
        <scheme val="minor"/>
      </rPr>
      <t>www.who.int/data/inequality-monitor/assessment_toolkit</t>
    </r>
    <r>
      <rPr>
        <sz val="11"/>
        <color theme="1"/>
        <rFont val="Calibri"/>
        <family val="2"/>
        <scheme val="minor"/>
      </rPr>
      <t xml:space="preserve">) or use statistical software package such as Stata or R (codes available at </t>
    </r>
    <r>
      <rPr>
        <u/>
        <sz val="11"/>
        <color theme="1"/>
        <rFont val="Calibri"/>
        <family val="2"/>
        <scheme val="minor"/>
      </rPr>
      <t>www.who.int/data/inequality-monitor/tools-resources/statistical_codes</t>
    </r>
    <r>
      <rPr>
        <sz val="11"/>
        <color theme="1"/>
        <rFont val="Calibri"/>
        <family val="2"/>
        <scheme val="minor"/>
      </rPr>
      <t>).</t>
    </r>
  </si>
  <si>
    <r>
      <t>var(PAR) = {|</t>
    </r>
    <r>
      <rPr>
        <sz val="11"/>
        <rFont val="Calibri"/>
        <family val="2"/>
      </rPr>
      <t>μ[(PAF + 1.96 PAF</t>
    </r>
    <r>
      <rPr>
        <vertAlign val="subscript"/>
        <sz val="11"/>
        <rFont val="Calibri"/>
        <family val="2"/>
      </rPr>
      <t>se</t>
    </r>
    <r>
      <rPr>
        <sz val="11"/>
        <rFont val="Calibri"/>
        <family val="2"/>
      </rPr>
      <t>) 
– (PAF – 1.96 PAF</t>
    </r>
    <r>
      <rPr>
        <vertAlign val="subscript"/>
        <sz val="11"/>
        <rFont val="Calibri"/>
        <family val="2"/>
      </rPr>
      <t>se</t>
    </r>
    <r>
      <rPr>
        <sz val="11"/>
        <rFont val="Calibri"/>
        <family val="2"/>
      </rPr>
      <t>)]| / (2*1.96)}</t>
    </r>
    <r>
      <rPr>
        <vertAlign val="superscript"/>
        <sz val="11"/>
        <rFont val="Calibri"/>
        <family val="2"/>
      </rPr>
      <t>2</t>
    </r>
  </si>
  <si>
    <r>
      <t>var(PAF) = cN[ad(N – c) + bc</t>
    </r>
    <r>
      <rPr>
        <vertAlign val="superscript"/>
        <sz val="11"/>
        <rFont val="Calibri"/>
        <family val="2"/>
        <scheme val="minor"/>
      </rPr>
      <t>2</t>
    </r>
    <r>
      <rPr>
        <sz val="11"/>
        <rFont val="Calibri"/>
        <family val="2"/>
        <scheme val="minor"/>
      </rPr>
      <t>] 
/ (a + c)</t>
    </r>
    <r>
      <rPr>
        <vertAlign val="superscript"/>
        <sz val="11"/>
        <rFont val="Calibri"/>
        <family val="2"/>
        <scheme val="minor"/>
      </rPr>
      <t>3</t>
    </r>
    <r>
      <rPr>
        <sz val="11"/>
        <rFont val="Calibri"/>
        <family val="2"/>
        <scheme val="minor"/>
      </rPr>
      <t>(c + d)</t>
    </r>
    <r>
      <rPr>
        <vertAlign val="superscript"/>
        <sz val="11"/>
        <rFont val="Calibri"/>
        <family val="2"/>
        <scheme val="minor"/>
      </rPr>
      <t>3</t>
    </r>
  </si>
  <si>
    <r>
      <t>var(BGV) = 4</t>
    </r>
    <r>
      <rPr>
        <sz val="11"/>
        <color theme="1"/>
        <rFont val="Calibri"/>
        <family val="2"/>
      </rPr>
      <t>∑</t>
    </r>
    <r>
      <rPr>
        <vertAlign val="subscript"/>
        <sz val="11"/>
        <color theme="1"/>
        <rFont val="Calibri"/>
        <family val="2"/>
      </rPr>
      <t>j</t>
    </r>
    <r>
      <rPr>
        <sz val="11"/>
        <color theme="1"/>
        <rFont val="Calibri"/>
        <family val="2"/>
      </rPr>
      <t xml:space="preserve"> p</t>
    </r>
    <r>
      <rPr>
        <vertAlign val="subscript"/>
        <sz val="11"/>
        <color theme="1"/>
        <rFont val="Calibri"/>
        <family val="2"/>
      </rPr>
      <t>j</t>
    </r>
    <r>
      <rPr>
        <vertAlign val="superscript"/>
        <sz val="11"/>
        <color theme="1"/>
        <rFont val="Calibri"/>
        <family val="2"/>
      </rPr>
      <t>2</t>
    </r>
    <r>
      <rPr>
        <sz val="11"/>
        <color theme="1"/>
        <rFont val="Calibri"/>
        <family val="2"/>
        <scheme val="minor"/>
      </rPr>
      <t>σ</t>
    </r>
    <r>
      <rPr>
        <vertAlign val="subscript"/>
        <sz val="11"/>
        <color theme="1"/>
        <rFont val="Calibri"/>
        <family val="2"/>
        <scheme val="minor"/>
      </rPr>
      <t>j</t>
    </r>
    <r>
      <rPr>
        <vertAlign val="superscript"/>
        <sz val="11"/>
        <color theme="1"/>
        <rFont val="Calibri"/>
        <family val="2"/>
        <scheme val="minor"/>
      </rPr>
      <t>2</t>
    </r>
    <r>
      <rPr>
        <sz val="11"/>
        <color theme="1"/>
        <rFont val="Calibri"/>
        <family val="2"/>
        <scheme val="minor"/>
      </rPr>
      <t>(y</t>
    </r>
    <r>
      <rPr>
        <vertAlign val="subscript"/>
        <sz val="11"/>
        <color theme="1"/>
        <rFont val="Calibri"/>
        <family val="2"/>
        <scheme val="minor"/>
      </rPr>
      <t>j</t>
    </r>
    <r>
      <rPr>
        <sz val="11"/>
        <color theme="1"/>
        <rFont val="Calibri"/>
        <family val="2"/>
        <scheme val="minor"/>
      </rPr>
      <t xml:space="preserve"> – </t>
    </r>
    <r>
      <rPr>
        <sz val="11"/>
        <color theme="1"/>
        <rFont val="Calibri"/>
        <family val="2"/>
      </rPr>
      <t>∑</t>
    </r>
    <r>
      <rPr>
        <vertAlign val="subscript"/>
        <sz val="11"/>
        <color theme="1"/>
        <rFont val="Calibri"/>
        <family val="2"/>
      </rPr>
      <t>j</t>
    </r>
    <r>
      <rPr>
        <sz val="11"/>
        <color theme="1"/>
        <rFont val="Calibri"/>
        <family val="2"/>
      </rPr>
      <t>p</t>
    </r>
    <r>
      <rPr>
        <vertAlign val="subscript"/>
        <sz val="11"/>
        <color theme="1"/>
        <rFont val="Calibri"/>
        <family val="2"/>
      </rPr>
      <t>j</t>
    </r>
    <r>
      <rPr>
        <sz val="11"/>
        <color theme="1"/>
        <rFont val="Calibri"/>
        <family val="2"/>
      </rPr>
      <t>y</t>
    </r>
    <r>
      <rPr>
        <vertAlign val="subscript"/>
        <sz val="11"/>
        <color theme="1"/>
        <rFont val="Calibri"/>
        <family val="2"/>
      </rPr>
      <t>j</t>
    </r>
    <r>
      <rPr>
        <sz val="11"/>
        <color theme="1"/>
        <rFont val="Calibri"/>
        <family val="2"/>
      </rPr>
      <t>)</t>
    </r>
    <r>
      <rPr>
        <vertAlign val="superscript"/>
        <sz val="11"/>
        <color theme="1"/>
        <rFont val="Calibri"/>
        <family val="2"/>
      </rPr>
      <t>2</t>
    </r>
    <r>
      <rPr>
        <sz val="11"/>
        <color theme="1"/>
        <rFont val="Calibri"/>
        <family val="2"/>
      </rPr>
      <t xml:space="preserve"> 
+ 2[(∑</t>
    </r>
    <r>
      <rPr>
        <vertAlign val="subscript"/>
        <sz val="11"/>
        <color theme="1"/>
        <rFont val="Calibri"/>
        <family val="2"/>
        <scheme val="minor"/>
      </rPr>
      <t>j</t>
    </r>
    <r>
      <rPr>
        <sz val="11"/>
        <color theme="1"/>
        <rFont val="Calibri"/>
        <family val="2"/>
        <scheme val="minor"/>
      </rPr>
      <t>p</t>
    </r>
    <r>
      <rPr>
        <vertAlign val="subscript"/>
        <sz val="11"/>
        <color theme="1"/>
        <rFont val="Calibri"/>
        <family val="2"/>
        <scheme val="minor"/>
      </rPr>
      <t>j</t>
    </r>
    <r>
      <rPr>
        <vertAlign val="superscript"/>
        <sz val="11"/>
        <color theme="1"/>
        <rFont val="Calibri"/>
        <family val="2"/>
        <scheme val="minor"/>
      </rPr>
      <t>2</t>
    </r>
    <r>
      <rPr>
        <sz val="11"/>
        <color theme="1"/>
        <rFont val="Calibri"/>
        <family val="2"/>
      </rPr>
      <t>σ</t>
    </r>
    <r>
      <rPr>
        <vertAlign val="subscript"/>
        <sz val="11"/>
        <color theme="1"/>
        <rFont val="Calibri"/>
        <family val="2"/>
      </rPr>
      <t>j</t>
    </r>
    <r>
      <rPr>
        <vertAlign val="superscript"/>
        <sz val="11"/>
        <color theme="1"/>
        <rFont val="Calibri"/>
        <family val="2"/>
      </rPr>
      <t>2</t>
    </r>
    <r>
      <rPr>
        <sz val="11"/>
        <color theme="1"/>
        <rFont val="Calibri"/>
        <family val="2"/>
      </rPr>
      <t>)</t>
    </r>
    <r>
      <rPr>
        <vertAlign val="superscript"/>
        <sz val="11"/>
        <color theme="1"/>
        <rFont val="Calibri"/>
        <family val="2"/>
      </rPr>
      <t>2</t>
    </r>
    <r>
      <rPr>
        <sz val="11"/>
        <color theme="1"/>
        <rFont val="Calibri"/>
        <family val="2"/>
      </rPr>
      <t xml:space="preserve"> – (∑</t>
    </r>
    <r>
      <rPr>
        <sz val="11"/>
        <color theme="1"/>
        <rFont val="Calibri"/>
        <family val="2"/>
        <scheme val="minor"/>
      </rPr>
      <t>p</t>
    </r>
    <r>
      <rPr>
        <vertAlign val="subscript"/>
        <sz val="11"/>
        <color theme="1"/>
        <rFont val="Calibri"/>
        <family val="2"/>
        <scheme val="minor"/>
      </rPr>
      <t>j</t>
    </r>
    <r>
      <rPr>
        <vertAlign val="superscript"/>
        <sz val="11"/>
        <color theme="1"/>
        <rFont val="Calibri"/>
        <family val="2"/>
        <scheme val="minor"/>
      </rPr>
      <t>4</t>
    </r>
    <r>
      <rPr>
        <sz val="11"/>
        <color theme="1"/>
        <rFont val="Calibri"/>
        <family val="2"/>
      </rPr>
      <t>σ</t>
    </r>
    <r>
      <rPr>
        <vertAlign val="subscript"/>
        <sz val="11"/>
        <color theme="1"/>
        <rFont val="Calibri"/>
        <family val="2"/>
      </rPr>
      <t>j</t>
    </r>
    <r>
      <rPr>
        <vertAlign val="superscript"/>
        <sz val="11"/>
        <color theme="1"/>
        <rFont val="Calibri"/>
        <family val="2"/>
      </rPr>
      <t>4</t>
    </r>
    <r>
      <rPr>
        <sz val="11"/>
        <color theme="1"/>
        <rFont val="Calibri"/>
        <family val="2"/>
      </rPr>
      <t>) 
+ (∑</t>
    </r>
    <r>
      <rPr>
        <sz val="11"/>
        <color theme="1"/>
        <rFont val="Calibri"/>
        <family val="2"/>
        <scheme val="minor"/>
      </rPr>
      <t>p</t>
    </r>
    <r>
      <rPr>
        <vertAlign val="subscript"/>
        <sz val="11"/>
        <color theme="1"/>
        <rFont val="Calibri"/>
        <family val="2"/>
        <scheme val="minor"/>
      </rPr>
      <t>j</t>
    </r>
    <r>
      <rPr>
        <vertAlign val="superscript"/>
        <sz val="11"/>
        <color theme="1"/>
        <rFont val="Calibri"/>
        <family val="2"/>
        <scheme val="minor"/>
      </rPr>
      <t>2</t>
    </r>
    <r>
      <rPr>
        <sz val="11"/>
        <color theme="1"/>
        <rFont val="Calibri"/>
        <family val="2"/>
        <scheme val="minor"/>
      </rPr>
      <t>(1 – p</t>
    </r>
    <r>
      <rPr>
        <vertAlign val="subscript"/>
        <sz val="11"/>
        <color theme="1"/>
        <rFont val="Calibri"/>
        <family val="2"/>
        <scheme val="minor"/>
      </rPr>
      <t>j</t>
    </r>
    <r>
      <rPr>
        <sz val="11"/>
        <color theme="1"/>
        <rFont val="Calibri"/>
        <family val="2"/>
        <scheme val="minor"/>
      </rPr>
      <t>)</t>
    </r>
    <r>
      <rPr>
        <vertAlign val="superscript"/>
        <sz val="11"/>
        <color theme="1"/>
        <rFont val="Calibri"/>
        <family val="2"/>
        <scheme val="minor"/>
      </rPr>
      <t>2</t>
    </r>
    <r>
      <rPr>
        <sz val="11"/>
        <color theme="1"/>
        <rFont val="Calibri"/>
        <family val="2"/>
      </rPr>
      <t>σ</t>
    </r>
    <r>
      <rPr>
        <vertAlign val="subscript"/>
        <sz val="11"/>
        <color theme="1"/>
        <rFont val="Calibri"/>
        <family val="2"/>
      </rPr>
      <t>j</t>
    </r>
    <r>
      <rPr>
        <vertAlign val="superscript"/>
        <sz val="11"/>
        <color theme="1"/>
        <rFont val="Calibri"/>
        <family val="2"/>
      </rPr>
      <t>4</t>
    </r>
    <r>
      <rPr>
        <sz val="11"/>
        <color theme="1"/>
        <rFont val="Calibri"/>
        <family val="2"/>
      </rPr>
      <t>)]</t>
    </r>
  </si>
  <si>
    <r>
      <t>var(TI) = {</t>
    </r>
    <r>
      <rPr>
        <sz val="11"/>
        <color theme="1"/>
        <rFont val="Calibri"/>
        <family val="2"/>
      </rPr>
      <t>∑</t>
    </r>
    <r>
      <rPr>
        <vertAlign val="subscript"/>
        <sz val="11"/>
        <color theme="1"/>
        <rFont val="Calibri"/>
        <family val="2"/>
      </rPr>
      <t>j</t>
    </r>
    <r>
      <rPr>
        <sz val="11"/>
        <color theme="1"/>
        <rFont val="Calibri"/>
        <family val="2"/>
      </rPr>
      <t>p</t>
    </r>
    <r>
      <rPr>
        <vertAlign val="subscript"/>
        <sz val="11"/>
        <color theme="1"/>
        <rFont val="Calibri"/>
        <family val="2"/>
      </rPr>
      <t>j</t>
    </r>
    <r>
      <rPr>
        <vertAlign val="superscript"/>
        <sz val="11"/>
        <color theme="1"/>
        <rFont val="Calibri"/>
        <family val="2"/>
      </rPr>
      <t>2</t>
    </r>
    <r>
      <rPr>
        <sz val="11"/>
        <color theme="1"/>
        <rFont val="Calibri"/>
        <family val="2"/>
      </rPr>
      <t>σ</t>
    </r>
    <r>
      <rPr>
        <vertAlign val="subscript"/>
        <sz val="11"/>
        <color theme="1"/>
        <rFont val="Calibri"/>
        <family val="2"/>
      </rPr>
      <t>j</t>
    </r>
    <r>
      <rPr>
        <vertAlign val="superscript"/>
        <sz val="11"/>
        <color theme="1"/>
        <rFont val="Calibri"/>
        <family val="2"/>
      </rPr>
      <t>2</t>
    </r>
    <r>
      <rPr>
        <sz val="11"/>
        <color theme="1"/>
        <rFont val="Calibri"/>
        <family val="2"/>
      </rPr>
      <t>[(1 + ln(i</t>
    </r>
    <r>
      <rPr>
        <vertAlign val="subscript"/>
        <sz val="11"/>
        <color theme="1"/>
        <rFont val="Calibri"/>
        <family val="2"/>
      </rPr>
      <t>j</t>
    </r>
    <r>
      <rPr>
        <sz val="11"/>
        <color theme="1"/>
        <rFont val="Calibri"/>
        <family val="2"/>
      </rPr>
      <t>)) 
– (∑</t>
    </r>
    <r>
      <rPr>
        <vertAlign val="subscript"/>
        <sz val="11"/>
        <color theme="1"/>
        <rFont val="Calibri"/>
        <family val="2"/>
      </rPr>
      <t>k</t>
    </r>
    <r>
      <rPr>
        <sz val="11"/>
        <color theme="1"/>
        <rFont val="Calibri"/>
        <family val="2"/>
      </rPr>
      <t>p</t>
    </r>
    <r>
      <rPr>
        <vertAlign val="subscript"/>
        <sz val="11"/>
        <color theme="1"/>
        <rFont val="Calibri"/>
        <family val="2"/>
      </rPr>
      <t>k</t>
    </r>
    <r>
      <rPr>
        <sz val="11"/>
        <color theme="1"/>
        <rFont val="Calibri"/>
        <family val="2"/>
        <scheme val="minor"/>
      </rPr>
      <t>i</t>
    </r>
    <r>
      <rPr>
        <vertAlign val="subscript"/>
        <sz val="11"/>
        <color theme="1"/>
        <rFont val="Calibri"/>
        <family val="2"/>
        <scheme val="minor"/>
      </rPr>
      <t>k</t>
    </r>
    <r>
      <rPr>
        <sz val="11"/>
        <color theme="1"/>
        <rFont val="Calibri"/>
        <family val="2"/>
      </rPr>
      <t>(1 + ln(i</t>
    </r>
    <r>
      <rPr>
        <vertAlign val="subscript"/>
        <sz val="11"/>
        <color theme="1"/>
        <rFont val="Calibri"/>
        <family val="2"/>
      </rPr>
      <t>k</t>
    </r>
    <r>
      <rPr>
        <sz val="11"/>
        <color theme="1"/>
        <rFont val="Calibri"/>
        <family val="2"/>
        <scheme val="minor"/>
      </rPr>
      <t>))]</t>
    </r>
    <r>
      <rPr>
        <vertAlign val="superscript"/>
        <sz val="11"/>
        <color theme="1"/>
        <rFont val="Calibri"/>
        <family val="2"/>
        <scheme val="minor"/>
      </rPr>
      <t>2</t>
    </r>
    <r>
      <rPr>
        <sz val="11"/>
        <color theme="1"/>
        <rFont val="Calibri"/>
        <family val="2"/>
        <scheme val="minor"/>
      </rPr>
      <t xml:space="preserve">} / </t>
    </r>
    <r>
      <rPr>
        <sz val="11"/>
        <color theme="1"/>
        <rFont val="Calibri"/>
        <family val="2"/>
      </rPr>
      <t>μ</t>
    </r>
    <r>
      <rPr>
        <vertAlign val="superscript"/>
        <sz val="11"/>
        <color theme="1"/>
        <rFont val="Calibri"/>
        <family val="2"/>
      </rPr>
      <t>2</t>
    </r>
  </si>
  <si>
    <r>
      <t>var(PAR) = (|</t>
    </r>
    <r>
      <rPr>
        <sz val="11"/>
        <rFont val="Calibri"/>
        <family val="2"/>
      </rPr>
      <t>μ(PAF + 1.96 PAF</t>
    </r>
    <r>
      <rPr>
        <vertAlign val="subscript"/>
        <sz val="11"/>
        <rFont val="Calibri"/>
        <family val="2"/>
      </rPr>
      <t>se</t>
    </r>
    <r>
      <rPr>
        <sz val="11"/>
        <rFont val="Calibri"/>
        <family val="2"/>
      </rPr>
      <t>) 
– (PAF – 1.96 PAF</t>
    </r>
    <r>
      <rPr>
        <vertAlign val="subscript"/>
        <sz val="11"/>
        <rFont val="Calibri"/>
        <family val="2"/>
      </rPr>
      <t>se</t>
    </r>
    <r>
      <rPr>
        <sz val="11"/>
        <rFont val="Calibri"/>
        <family val="2"/>
      </rPr>
      <t>)| / 2*1.96)</t>
    </r>
    <r>
      <rPr>
        <vertAlign val="superscript"/>
        <sz val="11"/>
        <rFont val="Calibri"/>
        <family val="2"/>
      </rPr>
      <t>2</t>
    </r>
  </si>
  <si>
    <t>Dimension of inequality</t>
  </si>
  <si>
    <t xml:space="preserve">Health indicator data that are broken down by subgroups of a population, which are defined according to dimensions of inequality such as demographic, socioeconomic or geographic characteristics (e.g., age, sex, economic status, place of residence, subnational region). </t>
  </si>
  <si>
    <t xml:space="preserve">The number of people within each subgroup (or the weighted population in the case of estimates calculated from survey data). For example, if the indicator in question is under-five mortality rate disaggregated by wealth quintiles, then the population for the poorest quintile is the number of children aged under five years belonging to the poorest subgroup. If the population value is missing for one subgroup (or more), complex summary measures cannot be calculated. </t>
  </si>
  <si>
    <t xml:space="preserve">The larger the absolute value of ACI, the higher the level of inequality. Positive values indicate a concentration of the indicator among advantaged subgroups, and negative values indicate a concentration of the indicator among disadvantaged subgroups. </t>
  </si>
  <si>
    <t xml:space="preserve">RCI is the relative version of ACI, dividing ACI by the setting average and multiplying the result by 100 to make it more easily interpretable. The larger the absolute value of RCI, the higher the level of inequality. Positive values indicate a concentration of the indicator among advantaged subgroups, and negative values indicate a concentration of the indicator among disadvantaged subgroups. </t>
  </si>
  <si>
    <t xml:space="preserve">SII measures the difference in predicted values of an indicator for the most-advantaged and most-disadvantaged subgroups, obtained by fitting a regression model. The larger the absolute value of SII, the higher the level of inequality. Positive values indicate that the level of the indicator is higher among advantaged subgroups, while negative values indicate that the level of the indicator is higher among disadvantaged subgroups. </t>
  </si>
  <si>
    <t xml:space="preserve">RII measures the ratio between the predicted values of an indicator for the most-advantaged and most-disadvantaged subgroups, obtained by fitting a regression model. The further the value of RII from 1, the higher the level of inequality. Values larger than 1 indicate the level of the indicator is higher among advantaged subgroups, and values lower than 1 indicate the level of the indicator is higher among disadvantaged subgroups. Note that because RII is a multiplicative measure, it should be reported on a logarithmic scale (for example, a value of 2 is equivalent to a value of 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</si>
</sst>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
    <numFmt numFmtId="167" formatCode="0.00000"/>
    <numFmt numFmtId="168" formatCode="0.000000"/>
  </numFmts>
  <fonts count="59">
    <font>
      <sz val="11"/>
      <color theme="1"/>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vertAlign val="subscript"/>
      <sz val="11"/>
      <name val="Calibri"/>
      <family val="2"/>
      <scheme val="minor"/>
    </font>
    <font>
      <sz val="8"/>
      <name val="Calibri"/>
      <family val="2"/>
      <scheme val="minor"/>
    </font>
    <font>
      <vertAlign val="superscript"/>
      <sz val="1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Calibri"/>
      <family val="2"/>
    </font>
    <font>
      <vertAlign val="subscript"/>
      <sz val="11"/>
      <color theme="1"/>
      <name val="Calibri"/>
      <family val="2"/>
    </font>
    <font>
      <vertAlign val="superscript"/>
      <sz val="11"/>
      <color theme="1"/>
      <name val="Calibri"/>
      <family val="2"/>
    </font>
    <font>
      <sz val="7.7"/>
      <color theme="1"/>
      <name val="Calibri"/>
      <family val="2"/>
    </font>
    <font>
      <sz val="9.35"/>
      <color theme="1"/>
      <name val="Calibri"/>
      <family val="2"/>
    </font>
    <font>
      <sz val="11"/>
      <color rgb="FF0070C0"/>
      <name val="Calibri"/>
      <family val="2"/>
      <scheme val="minor"/>
    </font>
    <font>
      <i/>
      <sz val="11"/>
      <color rgb="FF7F7F7F"/>
      <name val="Calibri"/>
      <family val="2"/>
      <scheme val="minor"/>
    </font>
    <font>
      <sz val="24"/>
      <color theme="1"/>
      <name val="Calibri"/>
      <family val="2"/>
      <scheme val="minor"/>
    </font>
    <font>
      <sz val="11"/>
      <name val="Calibri"/>
      <family val="2"/>
    </font>
    <font>
      <vertAlign val="superscript"/>
      <sz val="11"/>
      <name val="Calibri"/>
      <family val="2"/>
    </font>
    <font>
      <vertAlign val="subscript"/>
      <sz val="11"/>
      <name val="Calibri"/>
      <family val="2"/>
    </font>
    <font>
      <b/>
      <sz val="11"/>
      <color theme="0"/>
      <name val="Calibri"/>
      <family val="2"/>
      <scheme val="minor"/>
    </font>
    <font>
      <sz val="11"/>
      <color theme="0" tint="-0.499984740745262"/>
      <name val="Calibri"/>
      <family val="2"/>
      <scheme val="minor"/>
    </font>
    <font>
      <u/>
      <sz val="11"/>
      <color theme="10"/>
      <name val="Calibri"/>
      <family val="2"/>
      <scheme val="minor"/>
    </font>
    <font>
      <b/>
      <sz val="12"/>
      <color theme="1"/>
      <name val="Calibri"/>
      <family val="2"/>
      <scheme val="minor"/>
    </font>
    <font>
      <b/>
      <sz val="11"/>
      <name val="Calibri"/>
      <family val="2"/>
      <scheme val="minor"/>
    </font>
    <font>
      <b/>
      <sz val="14"/>
      <color theme="1"/>
      <name val="Calibri"/>
      <family val="2"/>
      <scheme val="minor"/>
    </font>
    <font>
      <sz val="14"/>
      <color theme="1"/>
      <name val="Calibri"/>
      <family val="2"/>
      <scheme val="minor"/>
    </font>
    <font>
      <b/>
      <sz val="11"/>
      <name val="Calibri"/>
      <family val="2"/>
    </font>
    <font>
      <i/>
      <sz val="10"/>
      <color theme="1"/>
      <name val="Calibri"/>
      <family val="2"/>
      <scheme val="minor"/>
    </font>
    <font>
      <b/>
      <sz val="16"/>
      <color theme="1"/>
      <name val="Calibri"/>
      <family val="2"/>
      <scheme val="minor"/>
    </font>
    <font>
      <sz val="16"/>
      <color theme="1"/>
      <name val="Calibri"/>
      <family val="2"/>
      <scheme val="minor"/>
    </font>
    <font>
      <b/>
      <vertAlign val="subscript"/>
      <sz val="11"/>
      <name val="Calibri"/>
      <family val="2"/>
      <scheme val="minor"/>
    </font>
    <font>
      <u/>
      <sz val="11"/>
      <color theme="1"/>
      <name val="Calibri"/>
      <family val="2"/>
      <scheme val="minor"/>
    </font>
    <font>
      <sz val="10"/>
      <color theme="1"/>
      <name val="Calibri"/>
      <family val="2"/>
      <scheme val="minor"/>
    </font>
    <font>
      <vertAlign val="subscript"/>
      <sz val="10"/>
      <color theme="1"/>
      <name val="Calibri"/>
      <family val="2"/>
      <scheme val="minor"/>
    </font>
    <font>
      <sz val="9"/>
      <color theme="1"/>
      <name val="Calibri"/>
      <family val="2"/>
      <scheme val="minor"/>
    </font>
    <font>
      <vertAlign val="subscript"/>
      <sz val="9"/>
      <color theme="1"/>
      <name val="Calibri"/>
      <family val="2"/>
      <scheme val="minor"/>
    </font>
    <font>
      <sz val="9"/>
      <color theme="1"/>
      <name val="Calibri"/>
      <family val="2"/>
    </font>
    <font>
      <vertAlign val="subscript"/>
      <sz val="9"/>
      <color theme="1"/>
      <name val="Calibri"/>
      <family val="2"/>
    </font>
    <font>
      <vertAlign val="superscript"/>
      <sz val="9"/>
      <color theme="1"/>
      <name val="Calibri"/>
      <family val="2"/>
      <scheme val="minor"/>
    </font>
    <font>
      <vertAlign val="superscript"/>
      <sz val="9"/>
      <color theme="1"/>
      <name val="Calibri"/>
      <family val="2"/>
    </font>
    <font>
      <vertAlign val="subscript"/>
      <sz val="9"/>
      <name val="Calibri"/>
      <family val="2"/>
      <scheme val="minor"/>
    </font>
    <font>
      <sz val="9"/>
      <name val="Calibri"/>
      <family val="2"/>
      <scheme val="minor"/>
    </font>
    <font>
      <vertAlign val="superscript"/>
      <sz val="9"/>
      <name val="Calibri"/>
      <family val="2"/>
      <scheme val="minor"/>
    </font>
    <font>
      <sz val="9"/>
      <name val="Calibri"/>
      <family val="2"/>
    </font>
    <font>
      <sz val="11"/>
      <color theme="1"/>
      <name val="Wingdings"/>
      <charset val="2"/>
    </font>
    <font>
      <sz val="11"/>
      <color theme="1"/>
      <name val="Calibri"/>
      <family val="2"/>
      <charset val="2"/>
    </font>
    <font>
      <b/>
      <sz val="11"/>
      <color theme="4"/>
      <name val="Calibri"/>
      <family val="2"/>
      <scheme val="minor"/>
    </font>
    <font>
      <b/>
      <sz val="11"/>
      <color theme="9"/>
      <name val="Calibri"/>
      <family val="2"/>
      <scheme val="minor"/>
    </font>
    <font>
      <b/>
      <sz val="11"/>
      <color theme="5"/>
      <name val="Calibri"/>
      <family val="2"/>
      <scheme val="minor"/>
    </font>
    <font>
      <b/>
      <sz val="9"/>
      <color rgb="FFFF0000"/>
      <name val="Calibri"/>
      <family val="2"/>
      <scheme val="minor"/>
    </font>
    <font>
      <b/>
      <sz val="10"/>
      <color rgb="FFFF0000"/>
      <name val="Calibri"/>
      <family val="2"/>
      <scheme val="minor"/>
    </font>
    <font>
      <sz val="24"/>
      <color theme="4"/>
      <name val="Calibri"/>
      <family val="2"/>
      <scheme val="minor"/>
    </font>
    <font>
      <sz val="12"/>
      <color theme="1"/>
      <name val="Calibri"/>
      <family val="2"/>
      <scheme val="minor"/>
    </font>
    <font>
      <b/>
      <sz val="24"/>
      <color theme="4"/>
      <name val="Calibri"/>
      <family val="2"/>
      <scheme val="minor"/>
    </font>
    <font>
      <u/>
      <sz val="14"/>
      <color theme="10"/>
      <name val="Calibri"/>
      <family val="2"/>
      <scheme val="minor"/>
    </font>
  </fonts>
  <fills count="14">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9" tint="0.59999389629810485"/>
        <bgColor indexed="64"/>
      </patternFill>
    </fill>
    <fill>
      <patternFill patternType="solid">
        <fgColor rgb="FF0070C0"/>
        <bgColor indexed="64"/>
      </patternFill>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top/>
      <bottom style="thin">
        <color indexed="64"/>
      </bottom>
      <diagonal/>
    </border>
    <border>
      <left/>
      <right/>
      <top style="thin">
        <color theme="0"/>
      </top>
      <bottom style="thin">
        <color theme="0"/>
      </bottom>
      <diagonal/>
    </border>
    <border>
      <left/>
      <right/>
      <top style="thin">
        <color indexed="64"/>
      </top>
      <bottom style="thin">
        <color theme="0"/>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style="thin">
        <color theme="0" tint="-0.249977111117893"/>
      </top>
      <bottom/>
      <diagonal/>
    </border>
    <border>
      <left/>
      <right style="mediumDashed">
        <color theme="0" tint="-0.14999847407452621"/>
      </right>
      <top/>
      <bottom/>
      <diagonal/>
    </border>
    <border>
      <left/>
      <right style="mediumDashed">
        <color theme="2"/>
      </right>
      <top/>
      <bottom/>
      <diagonal/>
    </border>
    <border>
      <left style="mediumDashed">
        <color theme="2"/>
      </left>
      <right/>
      <top/>
      <bottom/>
      <diagonal/>
    </border>
  </borders>
  <cellStyleXfs count="5">
    <xf numFmtId="0" fontId="0" fillId="0" borderId="0"/>
    <xf numFmtId="0" fontId="1" fillId="2" borderId="2" applyNumberFormat="0" applyAlignment="0" applyProtection="0"/>
    <xf numFmtId="0" fontId="2" fillId="2" borderId="1" applyNumberFormat="0" applyAlignment="0" applyProtection="0"/>
    <xf numFmtId="0" fontId="18" fillId="0" borderId="0" applyNumberFormat="0" applyFill="0" applyBorder="0" applyAlignment="0" applyProtection="0"/>
    <xf numFmtId="0" fontId="25" fillId="0" borderId="0" applyNumberFormat="0" applyFill="0" applyBorder="0" applyAlignment="0" applyProtection="0"/>
  </cellStyleXfs>
  <cellXfs count="230">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0" fillId="0" borderId="0" xfId="0" applyAlignment="1">
      <alignment horizontal="center" vertical="center"/>
    </xf>
    <xf numFmtId="0" fontId="17" fillId="0" borderId="0" xfId="0" applyFont="1"/>
    <xf numFmtId="0" fontId="0" fillId="0" borderId="3" xfId="0" applyBorder="1" applyAlignment="1">
      <alignment horizontal="left" vertical="center"/>
    </xf>
    <xf numFmtId="0" fontId="0" fillId="0" borderId="3" xfId="0" applyBorder="1" applyAlignment="1">
      <alignment horizontal="left"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4" fillId="5" borderId="6" xfId="0" applyFont="1" applyFill="1" applyBorder="1" applyAlignment="1">
      <alignment horizontal="left" vertical="center"/>
    </xf>
    <xf numFmtId="0" fontId="4" fillId="5" borderId="5" xfId="0" applyFont="1" applyFill="1" applyBorder="1" applyAlignment="1">
      <alignment horizontal="left" vertical="center"/>
    </xf>
    <xf numFmtId="0" fontId="6" fillId="4" borderId="5" xfId="0" applyFont="1" applyFill="1" applyBorder="1" applyAlignment="1">
      <alignment horizontal="left" vertical="center"/>
    </xf>
    <xf numFmtId="0" fontId="19" fillId="0" borderId="0" xfId="0" applyFont="1"/>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vertical="top" wrapText="1"/>
    </xf>
    <xf numFmtId="0" fontId="3" fillId="0" borderId="0" xfId="0" applyFont="1" applyAlignment="1">
      <alignment horizontal="left"/>
    </xf>
    <xf numFmtId="0" fontId="0" fillId="0" borderId="4" xfId="0" applyBorder="1"/>
    <xf numFmtId="0" fontId="0" fillId="0" borderId="7" xfId="0" applyBorder="1"/>
    <xf numFmtId="0" fontId="0" fillId="0" borderId="0" xfId="0" applyAlignment="1">
      <alignment vertical="top"/>
    </xf>
    <xf numFmtId="0" fontId="0" fillId="0" borderId="8" xfId="0" applyBorder="1"/>
    <xf numFmtId="0" fontId="0" fillId="0" borderId="9" xfId="0" applyBorder="1"/>
    <xf numFmtId="0" fontId="0" fillId="0" borderId="12" xfId="0" applyBorder="1"/>
    <xf numFmtId="0" fontId="0" fillId="0" borderId="0" xfId="0" applyAlignment="1">
      <alignment vertical="center"/>
    </xf>
    <xf numFmtId="0" fontId="4" fillId="0" borderId="0" xfId="0" applyFont="1" applyAlignment="1">
      <alignment vertical="center"/>
    </xf>
    <xf numFmtId="0" fontId="0" fillId="0" borderId="13" xfId="0" applyBorder="1"/>
    <xf numFmtId="0" fontId="0" fillId="0" borderId="0" xfId="0" applyAlignment="1">
      <alignment vertical="center" wrapText="1"/>
    </xf>
    <xf numFmtId="0" fontId="4" fillId="0" borderId="0" xfId="0" applyFont="1" applyAlignment="1">
      <alignment vertical="center" wrapText="1"/>
    </xf>
    <xf numFmtId="0" fontId="0" fillId="0" borderId="0" xfId="0" quotePrefix="1" applyAlignment="1">
      <alignment horizontal="left" vertical="top"/>
    </xf>
    <xf numFmtId="0" fontId="0" fillId="0" borderId="0" xfId="0" quotePrefix="1" applyAlignment="1">
      <alignment horizontal="center" vertical="top"/>
    </xf>
    <xf numFmtId="0" fontId="26" fillId="0" borderId="0" xfId="0" applyFont="1"/>
    <xf numFmtId="0" fontId="0" fillId="6" borderId="0" xfId="0" applyFill="1" applyAlignment="1">
      <alignment vertical="top" wrapText="1"/>
    </xf>
    <xf numFmtId="0" fontId="0" fillId="6" borderId="0" xfId="0" applyFill="1"/>
    <xf numFmtId="0" fontId="18" fillId="7" borderId="14" xfId="3" applyFill="1" applyBorder="1"/>
    <xf numFmtId="0" fontId="18" fillId="7" borderId="16" xfId="3" applyFill="1" applyBorder="1"/>
    <xf numFmtId="165" fontId="18" fillId="7" borderId="16" xfId="3" applyNumberFormat="1" applyFill="1" applyBorder="1"/>
    <xf numFmtId="1" fontId="18" fillId="7" borderId="16" xfId="3" applyNumberFormat="1" applyFill="1" applyBorder="1"/>
    <xf numFmtId="0" fontId="29" fillId="6" borderId="0" xfId="0" applyFont="1" applyFill="1" applyAlignment="1">
      <alignment vertical="top" wrapText="1"/>
    </xf>
    <xf numFmtId="0" fontId="28" fillId="6" borderId="0" xfId="0" applyFont="1" applyFill="1" applyAlignment="1">
      <alignment horizontal="left" vertical="top" wrapText="1"/>
    </xf>
    <xf numFmtId="164" fontId="6" fillId="8" borderId="15" xfId="2" applyNumberFormat="1" applyFont="1" applyFill="1" applyBorder="1"/>
    <xf numFmtId="2" fontId="1" fillId="9" borderId="15" xfId="1" applyNumberFormat="1" applyFill="1" applyBorder="1"/>
    <xf numFmtId="0" fontId="27" fillId="10" borderId="15" xfId="3" applyFont="1" applyFill="1" applyBorder="1"/>
    <xf numFmtId="1" fontId="27" fillId="10" borderId="10" xfId="3" applyNumberFormat="1" applyFont="1" applyFill="1" applyBorder="1"/>
    <xf numFmtId="2" fontId="27" fillId="10" borderId="15" xfId="2" applyNumberFormat="1" applyFont="1" applyFill="1" applyBorder="1"/>
    <xf numFmtId="2" fontId="27" fillId="10" borderId="15" xfId="1" applyNumberFormat="1" applyFont="1" applyFill="1" applyBorder="1"/>
    <xf numFmtId="0" fontId="31" fillId="6" borderId="0" xfId="0" applyFont="1" applyFill="1" applyAlignment="1">
      <alignment vertical="center" wrapText="1"/>
    </xf>
    <xf numFmtId="0" fontId="27" fillId="10" borderId="17" xfId="3" applyFont="1" applyFill="1" applyBorder="1"/>
    <xf numFmtId="0" fontId="27" fillId="10" borderId="18" xfId="3" applyFont="1" applyFill="1" applyBorder="1"/>
    <xf numFmtId="0" fontId="27" fillId="10" borderId="19" xfId="3" applyFont="1" applyFill="1" applyBorder="1"/>
    <xf numFmtId="0" fontId="18" fillId="7" borderId="20" xfId="3" applyFill="1" applyBorder="1"/>
    <xf numFmtId="165" fontId="18" fillId="7" borderId="21" xfId="3" applyNumberFormat="1" applyFill="1" applyBorder="1"/>
    <xf numFmtId="0" fontId="18" fillId="7" borderId="22" xfId="3" applyFill="1" applyBorder="1"/>
    <xf numFmtId="165" fontId="18" fillId="7" borderId="23" xfId="3" applyNumberFormat="1" applyFill="1" applyBorder="1"/>
    <xf numFmtId="0" fontId="18" fillId="7" borderId="24" xfId="3" applyFill="1" applyBorder="1"/>
    <xf numFmtId="0" fontId="18" fillId="7" borderId="25" xfId="3" applyFill="1" applyBorder="1"/>
    <xf numFmtId="165" fontId="18" fillId="7" borderId="26" xfId="3" applyNumberFormat="1" applyFill="1" applyBorder="1"/>
    <xf numFmtId="2" fontId="1" fillId="9" borderId="11" xfId="1" applyNumberFormat="1" applyFill="1" applyBorder="1"/>
    <xf numFmtId="2" fontId="27" fillId="10" borderId="17" xfId="2" applyNumberFormat="1" applyFont="1" applyFill="1" applyBorder="1"/>
    <xf numFmtId="2" fontId="27" fillId="10" borderId="19" xfId="2" applyNumberFormat="1" applyFont="1" applyFill="1" applyBorder="1"/>
    <xf numFmtId="2" fontId="27" fillId="10" borderId="29" xfId="1" applyNumberFormat="1" applyFont="1" applyFill="1" applyBorder="1"/>
    <xf numFmtId="0" fontId="32" fillId="6" borderId="0" xfId="0" applyFont="1" applyFill="1"/>
    <xf numFmtId="2" fontId="0" fillId="6" borderId="0" xfId="0" applyNumberFormat="1" applyFill="1"/>
    <xf numFmtId="2" fontId="31" fillId="6" borderId="0" xfId="0" applyNumberFormat="1" applyFont="1" applyFill="1" applyAlignment="1">
      <alignment vertical="center" wrapText="1"/>
    </xf>
    <xf numFmtId="2" fontId="6" fillId="8" borderId="15" xfId="2" applyNumberFormat="1" applyFont="1" applyFill="1" applyBorder="1"/>
    <xf numFmtId="165" fontId="0" fillId="6" borderId="0" xfId="0" applyNumberFormat="1" applyFill="1"/>
    <xf numFmtId="165" fontId="31" fillId="6" borderId="0" xfId="0" applyNumberFormat="1" applyFont="1" applyFill="1" applyAlignment="1">
      <alignment vertical="center" wrapText="1"/>
    </xf>
    <xf numFmtId="165" fontId="27" fillId="10" borderId="15" xfId="2" applyNumberFormat="1" applyFont="1" applyFill="1" applyBorder="1"/>
    <xf numFmtId="165" fontId="6" fillId="8" borderId="15" xfId="2" applyNumberFormat="1" applyFont="1" applyFill="1" applyBorder="1"/>
    <xf numFmtId="1" fontId="0" fillId="6" borderId="0" xfId="0" applyNumberFormat="1" applyFill="1"/>
    <xf numFmtId="1" fontId="31" fillId="6" borderId="0" xfId="0" applyNumberFormat="1" applyFont="1" applyFill="1" applyAlignment="1">
      <alignment vertical="center" wrapText="1"/>
    </xf>
    <xf numFmtId="1" fontId="27" fillId="10" borderId="15" xfId="2" applyNumberFormat="1" applyFont="1" applyFill="1" applyBorder="1"/>
    <xf numFmtId="1" fontId="6" fillId="8" borderId="15" xfId="2" applyNumberFormat="1" applyFont="1" applyFill="1" applyBorder="1"/>
    <xf numFmtId="164" fontId="1" fillId="9" borderId="15" xfId="1" applyNumberFormat="1" applyFill="1" applyBorder="1"/>
    <xf numFmtId="165" fontId="27" fillId="10" borderId="15" xfId="3" applyNumberFormat="1" applyFont="1" applyFill="1" applyBorder="1"/>
    <xf numFmtId="1" fontId="27" fillId="10" borderId="15" xfId="3" applyNumberFormat="1" applyFont="1" applyFill="1" applyBorder="1"/>
    <xf numFmtId="1" fontId="28" fillId="6" borderId="0" xfId="0" applyNumberFormat="1" applyFont="1" applyFill="1" applyAlignment="1">
      <alignment horizontal="left" vertical="center" wrapText="1"/>
    </xf>
    <xf numFmtId="164" fontId="1" fillId="9" borderId="11" xfId="1" applyNumberFormat="1" applyFill="1" applyBorder="1"/>
    <xf numFmtId="0" fontId="36" fillId="6" borderId="0" xfId="0" applyFont="1" applyFill="1" applyAlignment="1">
      <alignment vertical="center" wrapText="1"/>
    </xf>
    <xf numFmtId="0" fontId="38" fillId="6" borderId="0" xfId="0" applyFont="1" applyFill="1" applyAlignment="1">
      <alignment vertical="center" wrapText="1"/>
    </xf>
    <xf numFmtId="1" fontId="38" fillId="6" borderId="0" xfId="0" applyNumberFormat="1" applyFont="1" applyFill="1" applyAlignment="1">
      <alignment vertical="center" wrapText="1"/>
    </xf>
    <xf numFmtId="165" fontId="38" fillId="6" borderId="0" xfId="0" applyNumberFormat="1" applyFont="1" applyFill="1" applyAlignment="1">
      <alignment vertical="center" wrapText="1"/>
    </xf>
    <xf numFmtId="0" fontId="40" fillId="6" borderId="0" xfId="0" applyFont="1" applyFill="1" applyAlignment="1">
      <alignment vertical="center" wrapText="1"/>
    </xf>
    <xf numFmtId="2" fontId="30" fillId="10" borderId="15" xfId="2" applyNumberFormat="1" applyFont="1" applyFill="1" applyBorder="1"/>
    <xf numFmtId="0" fontId="3" fillId="0" borderId="0" xfId="0" applyFont="1" applyAlignment="1">
      <alignment vertical="top"/>
    </xf>
    <xf numFmtId="0" fontId="28" fillId="6" borderId="0" xfId="0" applyFont="1" applyFill="1" applyAlignment="1">
      <alignment horizontal="left"/>
    </xf>
    <xf numFmtId="2" fontId="27" fillId="6" borderId="0" xfId="1" applyNumberFormat="1" applyFont="1" applyFill="1" applyBorder="1"/>
    <xf numFmtId="2" fontId="1" fillId="6" borderId="0" xfId="1" applyNumberFormat="1" applyFill="1" applyBorder="1"/>
    <xf numFmtId="0" fontId="49" fillId="6" borderId="0" xfId="0" applyFont="1" applyFill="1" applyAlignment="1">
      <alignment vertical="center"/>
    </xf>
    <xf numFmtId="165" fontId="6" fillId="8" borderId="27" xfId="2" applyNumberFormat="1" applyFont="1" applyFill="1" applyBorder="1"/>
    <xf numFmtId="165" fontId="6" fillId="8" borderId="28" xfId="2" applyNumberFormat="1" applyFont="1" applyFill="1" applyBorder="1"/>
    <xf numFmtId="165" fontId="1" fillId="9" borderId="30" xfId="1" applyNumberFormat="1" applyFill="1" applyBorder="1"/>
    <xf numFmtId="0" fontId="3" fillId="0" borderId="3" xfId="0" applyFont="1" applyBorder="1" applyAlignment="1">
      <alignment horizontal="left" vertical="center" wrapText="1"/>
    </xf>
    <xf numFmtId="164" fontId="6" fillId="6" borderId="0" xfId="2" applyNumberFormat="1" applyFont="1" applyFill="1" applyBorder="1"/>
    <xf numFmtId="164" fontId="0" fillId="6" borderId="0" xfId="0" applyNumberFormat="1" applyFill="1"/>
    <xf numFmtId="168" fontId="0" fillId="6" borderId="0" xfId="0" applyNumberFormat="1" applyFill="1"/>
    <xf numFmtId="167" fontId="0" fillId="6" borderId="0" xfId="0" applyNumberFormat="1" applyFill="1"/>
    <xf numFmtId="166" fontId="0" fillId="6" borderId="0" xfId="0" applyNumberFormat="1" applyFill="1"/>
    <xf numFmtId="0" fontId="0" fillId="0" borderId="0" xfId="0" applyAlignment="1">
      <alignment horizontal="left" vertical="top" wrapText="1"/>
    </xf>
    <xf numFmtId="0" fontId="0" fillId="0" borderId="0" xfId="0" applyAlignment="1">
      <alignment horizontal="left" wrapText="1"/>
    </xf>
    <xf numFmtId="0" fontId="28" fillId="6" borderId="0" xfId="0" applyFont="1" applyFill="1" applyAlignment="1">
      <alignment vertical="center" wrapText="1"/>
    </xf>
    <xf numFmtId="165" fontId="0" fillId="0" borderId="0" xfId="0" applyNumberFormat="1"/>
    <xf numFmtId="1" fontId="0" fillId="0" borderId="0" xfId="0" applyNumberFormat="1"/>
    <xf numFmtId="0" fontId="18" fillId="6" borderId="0" xfId="3" applyFill="1" applyBorder="1"/>
    <xf numFmtId="1" fontId="18" fillId="6" borderId="0" xfId="3" applyNumberFormat="1" applyFill="1" applyBorder="1"/>
    <xf numFmtId="165" fontId="18" fillId="6" borderId="0" xfId="3" applyNumberFormat="1" applyFill="1" applyBorder="1"/>
    <xf numFmtId="0" fontId="0" fillId="6" borderId="0" xfId="0" applyFill="1" applyBorder="1"/>
    <xf numFmtId="1" fontId="0" fillId="6" borderId="0" xfId="0" applyNumberFormat="1" applyFill="1" applyBorder="1"/>
    <xf numFmtId="2" fontId="0" fillId="6" borderId="0" xfId="0" applyNumberFormat="1" applyFill="1" applyBorder="1"/>
    <xf numFmtId="165" fontId="0" fillId="6" borderId="0" xfId="0" applyNumberFormat="1" applyFill="1" applyBorder="1"/>
    <xf numFmtId="0" fontId="0" fillId="0" borderId="0" xfId="0" applyAlignment="1">
      <alignment horizontal="left" vertical="top" wrapText="1"/>
    </xf>
    <xf numFmtId="0" fontId="0" fillId="0" borderId="0" xfId="0" applyAlignment="1">
      <alignment horizontal="left" wrapText="1"/>
    </xf>
    <xf numFmtId="0" fontId="32" fillId="11" borderId="0" xfId="0" applyFont="1" applyFill="1"/>
    <xf numFmtId="1" fontId="0" fillId="11" borderId="0" xfId="0" applyNumberFormat="1" applyFill="1"/>
    <xf numFmtId="0" fontId="0" fillId="11" borderId="0" xfId="0" applyFill="1"/>
    <xf numFmtId="165" fontId="0" fillId="11" borderId="0" xfId="0" applyNumberFormat="1" applyFill="1"/>
    <xf numFmtId="0" fontId="28" fillId="11" borderId="0" xfId="0" applyFont="1" applyFill="1" applyAlignment="1">
      <alignment vertical="center" wrapText="1"/>
    </xf>
    <xf numFmtId="0" fontId="29" fillId="11" borderId="0" xfId="0" applyFont="1" applyFill="1" applyAlignment="1">
      <alignment vertical="top" wrapText="1"/>
    </xf>
    <xf numFmtId="0" fontId="31" fillId="11" borderId="0" xfId="0" applyFont="1" applyFill="1" applyAlignment="1">
      <alignment vertical="center" wrapText="1"/>
    </xf>
    <xf numFmtId="1" fontId="31" fillId="11" borderId="0" xfId="0" applyNumberFormat="1" applyFont="1" applyFill="1" applyAlignment="1">
      <alignment vertical="center" wrapText="1"/>
    </xf>
    <xf numFmtId="165" fontId="31" fillId="11" borderId="0" xfId="0" applyNumberFormat="1" applyFont="1" applyFill="1" applyAlignment="1">
      <alignment vertical="center" wrapText="1"/>
    </xf>
    <xf numFmtId="0" fontId="38" fillId="11" borderId="0" xfId="0" applyFont="1" applyFill="1" applyAlignment="1">
      <alignment vertical="center" wrapText="1"/>
    </xf>
    <xf numFmtId="1" fontId="38" fillId="11" borderId="0" xfId="0" applyNumberFormat="1" applyFont="1" applyFill="1" applyAlignment="1">
      <alignment vertical="center" wrapText="1"/>
    </xf>
    <xf numFmtId="0" fontId="0" fillId="11" borderId="0" xfId="0" applyFill="1" applyBorder="1"/>
    <xf numFmtId="1" fontId="0" fillId="11" borderId="0" xfId="0" applyNumberFormat="1" applyFill="1" applyBorder="1"/>
    <xf numFmtId="165" fontId="0" fillId="11" borderId="0" xfId="0" applyNumberFormat="1" applyFill="1" applyBorder="1"/>
    <xf numFmtId="0" fontId="32" fillId="12" borderId="0" xfId="0" applyFont="1" applyFill="1"/>
    <xf numFmtId="1" fontId="0" fillId="12" borderId="0" xfId="0" applyNumberFormat="1" applyFill="1"/>
    <xf numFmtId="0" fontId="0" fillId="12" borderId="0" xfId="0" applyFill="1"/>
    <xf numFmtId="165" fontId="0" fillId="12" borderId="0" xfId="0" applyNumberFormat="1" applyFill="1"/>
    <xf numFmtId="0" fontId="28" fillId="12" borderId="0" xfId="0" applyFont="1" applyFill="1" applyAlignment="1">
      <alignment vertical="center" wrapText="1"/>
    </xf>
    <xf numFmtId="0" fontId="29" fillId="12" borderId="0" xfId="0" applyFont="1" applyFill="1" applyAlignment="1">
      <alignment vertical="top" wrapText="1"/>
    </xf>
    <xf numFmtId="0" fontId="31" fillId="12" borderId="0" xfId="0" applyFont="1" applyFill="1" applyAlignment="1">
      <alignment vertical="center" wrapText="1"/>
    </xf>
    <xf numFmtId="1" fontId="31" fillId="12" borderId="0" xfId="0" applyNumberFormat="1" applyFont="1" applyFill="1" applyAlignment="1">
      <alignment vertical="center" wrapText="1"/>
    </xf>
    <xf numFmtId="165" fontId="31" fillId="12" borderId="0" xfId="0" applyNumberFormat="1" applyFont="1" applyFill="1" applyAlignment="1">
      <alignment vertical="center" wrapText="1"/>
    </xf>
    <xf numFmtId="0" fontId="38" fillId="12" borderId="0" xfId="0" applyFont="1" applyFill="1" applyAlignment="1">
      <alignment vertical="center" wrapText="1"/>
    </xf>
    <xf numFmtId="1" fontId="38" fillId="12" borderId="0" xfId="0" applyNumberFormat="1" applyFont="1" applyFill="1" applyAlignment="1">
      <alignment vertical="center" wrapText="1"/>
    </xf>
    <xf numFmtId="0" fontId="40" fillId="12" borderId="0" xfId="0" applyFont="1" applyFill="1" applyAlignment="1">
      <alignment vertical="center" wrapText="1"/>
    </xf>
    <xf numFmtId="0" fontId="0" fillId="12" borderId="0" xfId="0" applyFill="1" applyBorder="1"/>
    <xf numFmtId="1" fontId="0" fillId="12" borderId="0" xfId="0" applyNumberFormat="1" applyFill="1" applyBorder="1"/>
    <xf numFmtId="165" fontId="0" fillId="12" borderId="0" xfId="0" applyNumberFormat="1" applyFill="1" applyBorder="1"/>
    <xf numFmtId="0" fontId="24" fillId="0" borderId="4" xfId="0" applyFont="1" applyBorder="1" applyAlignment="1">
      <alignment horizontal="center"/>
    </xf>
    <xf numFmtId="0" fontId="24" fillId="0" borderId="7" xfId="0" applyFont="1" applyBorder="1" applyAlignment="1">
      <alignment horizontal="center"/>
    </xf>
    <xf numFmtId="0" fontId="0" fillId="0" borderId="31" xfId="0" applyBorder="1"/>
    <xf numFmtId="0" fontId="0" fillId="0" borderId="32" xfId="0" applyBorder="1"/>
    <xf numFmtId="2" fontId="38" fillId="6" borderId="0" xfId="0" applyNumberFormat="1" applyFont="1" applyFill="1" applyAlignment="1">
      <alignment vertical="center" wrapText="1"/>
    </xf>
    <xf numFmtId="1" fontId="54" fillId="11" borderId="0" xfId="0" applyNumberFormat="1" applyFont="1" applyFill="1" applyAlignment="1">
      <alignment vertical="center" wrapText="1"/>
    </xf>
    <xf numFmtId="1" fontId="54" fillId="12" borderId="0" xfId="0" applyNumberFormat="1" applyFont="1" applyFill="1" applyAlignment="1">
      <alignment vertical="center" wrapText="1"/>
    </xf>
    <xf numFmtId="1" fontId="54" fillId="6" borderId="0" xfId="0" applyNumberFormat="1" applyFont="1" applyFill="1" applyAlignment="1">
      <alignment vertical="center" wrapText="1"/>
    </xf>
    <xf numFmtId="1" fontId="28" fillId="11" borderId="0" xfId="0" applyNumberFormat="1" applyFont="1" applyFill="1" applyAlignment="1">
      <alignment vertical="center" wrapText="1"/>
    </xf>
    <xf numFmtId="165" fontId="40" fillId="11" borderId="0" xfId="0" applyNumberFormat="1" applyFont="1" applyFill="1" applyAlignment="1">
      <alignment vertical="center" wrapText="1"/>
    </xf>
    <xf numFmtId="0" fontId="2" fillId="2" borderId="1" xfId="2" applyAlignment="1">
      <alignment horizontal="right" vertical="center"/>
    </xf>
    <xf numFmtId="165" fontId="53" fillId="11" borderId="0" xfId="0" applyNumberFormat="1" applyFont="1" applyFill="1" applyAlignment="1">
      <alignment vertical="center" wrapText="1"/>
    </xf>
    <xf numFmtId="1" fontId="53" fillId="6" borderId="0" xfId="0" applyNumberFormat="1" applyFont="1" applyFill="1" applyAlignment="1">
      <alignment vertical="center" wrapText="1"/>
    </xf>
    <xf numFmtId="0" fontId="0" fillId="0" borderId="0" xfId="0" quotePrefix="1" applyAlignment="1">
      <alignment horizontal="right" vertical="top"/>
    </xf>
    <xf numFmtId="0" fontId="24" fillId="0" borderId="8" xfId="0" applyFont="1" applyBorder="1" applyAlignment="1">
      <alignment horizontal="center"/>
    </xf>
    <xf numFmtId="0" fontId="55" fillId="0" borderId="0" xfId="0" applyFont="1"/>
    <xf numFmtId="0" fontId="3" fillId="0" borderId="33" xfId="0" applyFont="1" applyBorder="1" applyAlignment="1">
      <alignment vertical="top"/>
    </xf>
    <xf numFmtId="0" fontId="17" fillId="0" borderId="0" xfId="0" applyFont="1" applyAlignment="1">
      <alignment vertical="top"/>
    </xf>
    <xf numFmtId="0" fontId="0" fillId="0" borderId="33" xfId="0" applyBorder="1" applyAlignment="1">
      <alignment vertical="top" wrapText="1"/>
    </xf>
    <xf numFmtId="0" fontId="3" fillId="0" borderId="33" xfId="0" applyFont="1" applyBorder="1" applyAlignment="1">
      <alignment vertical="top" wrapText="1"/>
    </xf>
    <xf numFmtId="0" fontId="0" fillId="0" borderId="0" xfId="0" applyProtection="1">
      <protection locked="0"/>
    </xf>
    <xf numFmtId="165" fontId="0" fillId="0" borderId="0" xfId="0" applyNumberFormat="1" applyProtection="1">
      <protection locked="0"/>
    </xf>
    <xf numFmtId="1" fontId="0" fillId="0" borderId="0" xfId="0" applyNumberFormat="1" applyProtection="1">
      <protection locked="0"/>
    </xf>
    <xf numFmtId="1" fontId="2" fillId="2" borderId="1" xfId="2" applyNumberFormat="1" applyAlignment="1">
      <alignment horizontal="right" vertical="center"/>
    </xf>
    <xf numFmtId="0" fontId="0" fillId="0" borderId="0" xfId="0" applyAlignment="1">
      <alignment horizontal="left" vertical="top" wrapText="1"/>
    </xf>
    <xf numFmtId="0" fontId="24" fillId="0" borderId="0" xfId="0" applyFont="1" applyBorder="1" applyAlignment="1"/>
    <xf numFmtId="0" fontId="24" fillId="0" borderId="9" xfId="0" applyFont="1" applyBorder="1" applyAlignment="1">
      <alignment horizontal="center"/>
    </xf>
    <xf numFmtId="0" fontId="24" fillId="0" borderId="31" xfId="0" applyFont="1" applyBorder="1" applyAlignment="1">
      <alignment horizontal="center"/>
    </xf>
    <xf numFmtId="0" fontId="56" fillId="0" borderId="0" xfId="0" applyFont="1" applyAlignment="1">
      <alignment horizontal="left" vertical="top" wrapText="1"/>
    </xf>
    <xf numFmtId="0" fontId="0" fillId="0" borderId="0" xfId="0" applyFill="1"/>
    <xf numFmtId="0" fontId="57" fillId="0" borderId="0" xfId="0" applyFont="1"/>
    <xf numFmtId="0" fontId="0" fillId="13" borderId="0" xfId="0" applyFill="1"/>
    <xf numFmtId="0" fontId="29" fillId="0" borderId="0" xfId="0" applyFont="1" applyAlignment="1">
      <alignment vertical="top" wrapText="1"/>
    </xf>
    <xf numFmtId="0" fontId="29" fillId="0" borderId="0" xfId="0" applyFont="1" applyAlignment="1">
      <alignment vertical="center" wrapText="1"/>
    </xf>
    <xf numFmtId="0" fontId="29" fillId="13" borderId="0" xfId="0" applyFont="1" applyFill="1"/>
    <xf numFmtId="0" fontId="29" fillId="13" borderId="0" xfId="0" applyFont="1" applyFill="1" applyAlignment="1">
      <alignment horizontal="center" vertical="center" wrapText="1"/>
    </xf>
    <xf numFmtId="0" fontId="24" fillId="0" borderId="0" xfId="0" applyFont="1"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5" xfId="0" applyFont="1" applyBorder="1" applyAlignment="1">
      <alignment vertical="center"/>
    </xf>
    <xf numFmtId="0" fontId="0" fillId="0" borderId="35" xfId="0" applyBorder="1" applyAlignment="1">
      <alignment vertical="center"/>
    </xf>
    <xf numFmtId="0" fontId="0" fillId="0" borderId="35" xfId="0" applyBorder="1"/>
    <xf numFmtId="0" fontId="0" fillId="0" borderId="35" xfId="0" applyBorder="1" applyAlignment="1">
      <alignment vertical="top"/>
    </xf>
    <xf numFmtId="0" fontId="0" fillId="0" borderId="35" xfId="0" applyBorder="1" applyAlignment="1">
      <alignment vertical="center" wrapText="1"/>
    </xf>
    <xf numFmtId="0" fontId="0" fillId="0" borderId="36" xfId="0" applyBorder="1" applyAlignment="1">
      <alignment vertical="center" wrapText="1"/>
    </xf>
    <xf numFmtId="0" fontId="24" fillId="0" borderId="0" xfId="0" applyFont="1"/>
    <xf numFmtId="0" fontId="4" fillId="0" borderId="13" xfId="0" applyFont="1" applyBorder="1" applyAlignment="1">
      <alignment horizontal="center" vertical="center" wrapText="1"/>
    </xf>
    <xf numFmtId="0" fontId="0" fillId="0" borderId="8" xfId="0" applyBorder="1" applyAlignment="1">
      <alignment horizontal="center" vertical="center" wrapText="1"/>
    </xf>
    <xf numFmtId="0" fontId="4" fillId="0" borderId="8" xfId="0" applyFont="1" applyBorder="1" applyAlignment="1">
      <alignment horizontal="center" vertical="center" wrapText="1"/>
    </xf>
    <xf numFmtId="0" fontId="0" fillId="0" borderId="13" xfId="0" applyBorder="1" applyAlignment="1">
      <alignment horizontal="center" vertical="center" wrapText="1"/>
    </xf>
    <xf numFmtId="0" fontId="6" fillId="0" borderId="8" xfId="0" applyFont="1" applyBorder="1" applyAlignment="1">
      <alignment horizontal="center" vertical="center" wrapText="1"/>
    </xf>
    <xf numFmtId="0" fontId="3" fillId="0" borderId="4" xfId="0" applyFont="1" applyBorder="1" applyAlignment="1">
      <alignment horizontal="left" vertical="center" wrapText="1" indent="1"/>
    </xf>
    <xf numFmtId="0" fontId="0" fillId="0" borderId="3" xfId="0" applyBorder="1" applyAlignment="1">
      <alignment horizontal="left" vertical="center" wrapText="1" indent="1"/>
    </xf>
    <xf numFmtId="0" fontId="0" fillId="0" borderId="0" xfId="0" applyAlignment="1">
      <alignment horizontal="left" vertical="center" wrapText="1" indent="1"/>
    </xf>
    <xf numFmtId="0" fontId="29" fillId="0" borderId="0" xfId="0" applyFont="1" applyAlignment="1">
      <alignment horizontal="left" vertical="top" wrapText="1"/>
    </xf>
    <xf numFmtId="0" fontId="58" fillId="13" borderId="0" xfId="4" applyFont="1" applyFill="1" applyAlignment="1">
      <alignment horizontal="center" vertical="center" wrapText="1"/>
    </xf>
    <xf numFmtId="0" fontId="24" fillId="0" borderId="0" xfId="0" applyFont="1" applyAlignment="1">
      <alignment horizontal="center"/>
    </xf>
    <xf numFmtId="0" fontId="23" fillId="3" borderId="10" xfId="0" applyFont="1" applyFill="1" applyBorder="1" applyAlignment="1">
      <alignment horizontal="center"/>
    </xf>
    <xf numFmtId="0" fontId="23" fillId="3" borderId="11" xfId="0" applyFont="1" applyFill="1" applyBorder="1" applyAlignment="1">
      <alignment horizontal="center"/>
    </xf>
    <xf numFmtId="0" fontId="23" fillId="3" borderId="3" xfId="0" applyFont="1" applyFill="1" applyBorder="1" applyAlignment="1">
      <alignment horizontal="center"/>
    </xf>
    <xf numFmtId="0" fontId="3" fillId="4" borderId="10" xfId="0" applyFont="1" applyFill="1" applyBorder="1" applyAlignment="1">
      <alignment horizontal="center"/>
    </xf>
    <xf numFmtId="0" fontId="3" fillId="4" borderId="3" xfId="0" applyFont="1" applyFill="1" applyBorder="1" applyAlignment="1">
      <alignment horizontal="center"/>
    </xf>
    <xf numFmtId="0" fontId="3" fillId="4" borderId="11" xfId="0" applyFont="1" applyFill="1" applyBorder="1" applyAlignment="1">
      <alignment horizontal="center"/>
    </xf>
    <xf numFmtId="0" fontId="0" fillId="4" borderId="0" xfId="0" applyFill="1" applyAlignment="1">
      <alignment horizontal="center" vertical="center" wrapText="1"/>
    </xf>
    <xf numFmtId="0" fontId="3" fillId="0" borderId="0" xfId="0" applyFont="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0" xfId="0" applyAlignment="1">
      <alignment horizontal="left" wrapText="1"/>
    </xf>
    <xf numFmtId="0" fontId="0" fillId="0" borderId="0" xfId="0" applyAlignment="1">
      <alignment horizontal="left" vertical="top" wrapText="1"/>
    </xf>
    <xf numFmtId="0" fontId="0" fillId="0" borderId="0" xfId="0" quotePrefix="1" applyAlignment="1">
      <alignment horizontal="left" wrapText="1"/>
    </xf>
    <xf numFmtId="0" fontId="0" fillId="0" borderId="0" xfId="0" applyAlignment="1">
      <alignment horizontal="left" vertical="top"/>
    </xf>
    <xf numFmtId="0" fontId="4" fillId="3"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wrapText="1" indent="4"/>
    </xf>
    <xf numFmtId="0" fontId="56" fillId="0" borderId="0" xfId="0" applyFont="1" applyAlignment="1">
      <alignment horizontal="left" vertical="top" wrapText="1"/>
    </xf>
    <xf numFmtId="0" fontId="56" fillId="0" borderId="0" xfId="0" applyFont="1" applyAlignment="1">
      <alignment horizontal="left" vertical="top"/>
    </xf>
    <xf numFmtId="0" fontId="0" fillId="0" borderId="0" xfId="0" quotePrefix="1" applyAlignment="1">
      <alignment horizontal="left" vertical="top"/>
    </xf>
    <xf numFmtId="0" fontId="0" fillId="0" borderId="0" xfId="0" quotePrefix="1" applyAlignment="1">
      <alignment horizontal="left" vertical="top" wrapText="1"/>
    </xf>
    <xf numFmtId="0" fontId="28" fillId="6" borderId="0" xfId="0" applyFont="1" applyFill="1" applyAlignment="1">
      <alignment horizontal="left"/>
    </xf>
    <xf numFmtId="0" fontId="28" fillId="11" borderId="0" xfId="0" applyFont="1" applyFill="1" applyAlignment="1">
      <alignment horizontal="left" vertical="top" wrapText="1"/>
    </xf>
    <xf numFmtId="0" fontId="28" fillId="6" borderId="0" xfId="0" applyFont="1" applyFill="1" applyAlignment="1">
      <alignment horizontal="left" vertical="top" wrapText="1"/>
    </xf>
    <xf numFmtId="0" fontId="28" fillId="12" borderId="0" xfId="0" applyFont="1" applyFill="1" applyAlignment="1">
      <alignment horizontal="left" vertical="top" wrapText="1"/>
    </xf>
    <xf numFmtId="2" fontId="28" fillId="6" borderId="0" xfId="0" applyNumberFormat="1" applyFont="1" applyFill="1" applyAlignment="1">
      <alignment horizontal="left" vertical="top" wrapText="1"/>
    </xf>
  </cellXfs>
  <cellStyles count="5">
    <cellStyle name="Calculation" xfId="2" builtinId="22"/>
    <cellStyle name="Explanatory Text" xfId="3" builtinId="53"/>
    <cellStyle name="Hyperlink" xfId="4" builtinId="8"/>
    <cellStyle name="Normal" xfId="0" builtinId="0"/>
    <cellStyle name="Output" xfId="1" builtinId="21"/>
  </cellStyles>
  <dxfs count="0"/>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1</xdr:row>
      <xdr:rowOff>9525</xdr:rowOff>
    </xdr:from>
    <xdr:to>
      <xdr:col>15</xdr:col>
      <xdr:colOff>549275</xdr:colOff>
      <xdr:row>4</xdr:row>
      <xdr:rowOff>175723</xdr:rowOff>
    </xdr:to>
    <xdr:pic>
      <xdr:nvPicPr>
        <xdr:cNvPr id="2" name="Picture 1">
          <a:extLst>
            <a:ext uri="{FF2B5EF4-FFF2-40B4-BE49-F238E27FC236}">
              <a16:creationId xmlns:a16="http://schemas.microsoft.com/office/drawing/2014/main" id="{5B8B795C-1BE2-43BE-8FFA-D532D00405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1400" y="187325"/>
          <a:ext cx="2301875" cy="718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223804</xdr:colOff>
      <xdr:row>1</xdr:row>
      <xdr:rowOff>19051</xdr:rowOff>
    </xdr:from>
    <xdr:to>
      <xdr:col>20</xdr:col>
      <xdr:colOff>628650</xdr:colOff>
      <xdr:row>3</xdr:row>
      <xdr:rowOff>82550</xdr:rowOff>
    </xdr:to>
    <xdr:pic>
      <xdr:nvPicPr>
        <xdr:cNvPr id="5" name="Picture 4">
          <a:extLst>
            <a:ext uri="{FF2B5EF4-FFF2-40B4-BE49-F238E27FC236}">
              <a16:creationId xmlns:a16="http://schemas.microsoft.com/office/drawing/2014/main" id="{CDA241F1-90CF-1710-65B7-3D11CC03BD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454" y="203201"/>
          <a:ext cx="1370046" cy="4317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C4A5-0AAA-4B57-AF96-1DC64D8192A5}">
  <sheetPr codeName="Sheet8"/>
  <dimension ref="A1:U23"/>
  <sheetViews>
    <sheetView showGridLines="0" tabSelected="1" zoomScaleNormal="100" workbookViewId="0"/>
  </sheetViews>
  <sheetFormatPr defaultColWidth="0" defaultRowHeight="14.5" customHeight="1" zeroHeight="1"/>
  <cols>
    <col min="1" max="17" width="8.7265625" customWidth="1"/>
    <col min="18" max="21" width="0" hidden="1" customWidth="1"/>
    <col min="22" max="16384" width="8.7265625" hidden="1"/>
  </cols>
  <sheetData>
    <row r="1" spans="2:21"/>
    <row r="2" spans="2:21"/>
    <row r="3" spans="2:21"/>
    <row r="4" spans="2:21"/>
    <row r="5" spans="2:21"/>
    <row r="6" spans="2:21" ht="31">
      <c r="B6" s="14" t="s">
        <v>514</v>
      </c>
      <c r="C6" s="14"/>
    </row>
    <row r="7" spans="2:21" ht="31">
      <c r="B7" s="172" t="s">
        <v>515</v>
      </c>
      <c r="C7" s="14"/>
    </row>
    <row r="8" spans="2:21">
      <c r="B8" s="6"/>
      <c r="C8" s="6"/>
    </row>
    <row r="9" spans="2:21">
      <c r="M9" s="173"/>
      <c r="N9" s="173"/>
      <c r="O9" s="173"/>
      <c r="P9" s="173"/>
    </row>
    <row r="10" spans="2:21" ht="18.5" customHeight="1">
      <c r="B10" s="198" t="s">
        <v>634</v>
      </c>
      <c r="C10" s="198"/>
      <c r="D10" s="198"/>
      <c r="E10" s="198"/>
      <c r="F10" s="198"/>
      <c r="G10" s="198"/>
      <c r="H10" s="198"/>
      <c r="I10" s="198"/>
      <c r="J10" s="198"/>
      <c r="K10" s="174"/>
      <c r="L10" s="175"/>
      <c r="M10" s="199" t="s">
        <v>585</v>
      </c>
      <c r="N10" s="199"/>
      <c r="O10" s="199"/>
      <c r="P10" s="199"/>
      <c r="Q10" s="166"/>
      <c r="R10" s="166"/>
      <c r="S10" s="166"/>
      <c r="T10" s="166"/>
      <c r="U10" s="166"/>
    </row>
    <row r="11" spans="2:21" ht="18.5" customHeight="1">
      <c r="B11" s="198"/>
      <c r="C11" s="198"/>
      <c r="D11" s="198"/>
      <c r="E11" s="198"/>
      <c r="F11" s="198"/>
      <c r="G11" s="198"/>
      <c r="H11" s="198"/>
      <c r="I11" s="198"/>
      <c r="J11" s="198"/>
      <c r="K11" s="174"/>
      <c r="M11" s="176"/>
      <c r="N11" s="176"/>
      <c r="O11" s="176"/>
      <c r="P11" s="176"/>
    </row>
    <row r="12" spans="2:21" ht="18.5" customHeight="1">
      <c r="B12" s="198"/>
      <c r="C12" s="198"/>
      <c r="D12" s="198"/>
      <c r="E12" s="198"/>
      <c r="F12" s="198"/>
      <c r="G12" s="198"/>
      <c r="H12" s="198"/>
      <c r="I12" s="198"/>
      <c r="J12" s="198"/>
      <c r="K12" s="174"/>
      <c r="M12" s="199" t="s">
        <v>586</v>
      </c>
      <c r="N12" s="199"/>
      <c r="O12" s="199"/>
      <c r="P12" s="199"/>
    </row>
    <row r="13" spans="2:21" ht="18.5" customHeight="1">
      <c r="B13" s="198"/>
      <c r="C13" s="198"/>
      <c r="D13" s="198"/>
      <c r="E13" s="198"/>
      <c r="F13" s="198"/>
      <c r="G13" s="198"/>
      <c r="H13" s="198"/>
      <c r="I13" s="198"/>
      <c r="J13" s="198"/>
      <c r="K13" s="174"/>
      <c r="M13" s="176"/>
      <c r="N13" s="176"/>
      <c r="O13" s="176"/>
      <c r="P13" s="176"/>
    </row>
    <row r="14" spans="2:21" ht="18.5" customHeight="1">
      <c r="B14" s="198"/>
      <c r="C14" s="198"/>
      <c r="D14" s="198"/>
      <c r="E14" s="198"/>
      <c r="F14" s="198"/>
      <c r="G14" s="198"/>
      <c r="H14" s="198"/>
      <c r="I14" s="198"/>
      <c r="J14" s="198"/>
      <c r="K14" s="174"/>
      <c r="M14" s="199" t="s">
        <v>587</v>
      </c>
      <c r="N14" s="199"/>
      <c r="O14" s="199"/>
      <c r="P14" s="199"/>
    </row>
    <row r="15" spans="2:21" ht="18.5" customHeight="1">
      <c r="B15" s="198"/>
      <c r="C15" s="198"/>
      <c r="D15" s="198"/>
      <c r="E15" s="198"/>
      <c r="F15" s="198"/>
      <c r="G15" s="198"/>
      <c r="H15" s="198"/>
      <c r="I15" s="198"/>
      <c r="J15" s="198"/>
      <c r="K15" s="174"/>
      <c r="M15" s="176"/>
      <c r="N15" s="177"/>
      <c r="O15" s="177"/>
      <c r="P15" s="177"/>
    </row>
    <row r="16" spans="2:21" ht="18.5" customHeight="1">
      <c r="B16" s="198"/>
      <c r="C16" s="198"/>
      <c r="D16" s="198"/>
      <c r="E16" s="198"/>
      <c r="F16" s="198"/>
      <c r="G16" s="198"/>
      <c r="H16" s="198"/>
      <c r="I16" s="198"/>
      <c r="J16" s="198"/>
      <c r="K16" s="174"/>
      <c r="M16" s="199" t="s">
        <v>412</v>
      </c>
      <c r="N16" s="199"/>
      <c r="O16" s="199"/>
      <c r="P16" s="199"/>
    </row>
    <row r="17" spans="2:16" ht="18.5" customHeight="1">
      <c r="B17" s="198"/>
      <c r="C17" s="198"/>
      <c r="D17" s="198"/>
      <c r="E17" s="198"/>
      <c r="F17" s="198"/>
      <c r="G17" s="198"/>
      <c r="H17" s="198"/>
      <c r="I17" s="198"/>
      <c r="J17" s="198"/>
      <c r="K17" s="174"/>
      <c r="M17" s="176"/>
      <c r="N17" s="177"/>
      <c r="O17" s="177"/>
      <c r="P17" s="177"/>
    </row>
    <row r="18" spans="2:16" ht="18.5" customHeight="1">
      <c r="B18" s="198"/>
      <c r="C18" s="198"/>
      <c r="D18" s="198"/>
      <c r="E18" s="198"/>
      <c r="F18" s="198"/>
      <c r="G18" s="198"/>
      <c r="H18" s="198"/>
      <c r="I18" s="198"/>
      <c r="J18" s="198"/>
      <c r="K18" s="174"/>
      <c r="M18" s="199" t="s">
        <v>588</v>
      </c>
      <c r="N18" s="199"/>
      <c r="O18" s="199"/>
      <c r="P18" s="199"/>
    </row>
    <row r="19" spans="2:16" ht="18.5">
      <c r="B19" s="198"/>
      <c r="C19" s="198"/>
      <c r="D19" s="198"/>
      <c r="E19" s="198"/>
      <c r="F19" s="198"/>
      <c r="G19" s="198"/>
      <c r="H19" s="198"/>
      <c r="I19" s="198"/>
      <c r="J19" s="198"/>
      <c r="M19" s="176"/>
      <c r="N19" s="176"/>
      <c r="O19" s="176"/>
      <c r="P19" s="176"/>
    </row>
    <row r="20" spans="2:16" ht="18.5">
      <c r="B20" s="198"/>
      <c r="C20" s="198"/>
      <c r="D20" s="198"/>
      <c r="E20" s="198"/>
      <c r="F20" s="198"/>
      <c r="G20" s="198"/>
      <c r="H20" s="198"/>
      <c r="I20" s="198"/>
      <c r="J20" s="198"/>
      <c r="M20" s="199" t="s">
        <v>214</v>
      </c>
      <c r="N20" s="199"/>
      <c r="O20" s="199"/>
      <c r="P20" s="199"/>
    </row>
    <row r="21" spans="2:16">
      <c r="B21" s="198"/>
      <c r="C21" s="198"/>
      <c r="D21" s="198"/>
      <c r="E21" s="198"/>
      <c r="F21" s="198"/>
      <c r="G21" s="198"/>
      <c r="H21" s="198"/>
      <c r="I21" s="198"/>
      <c r="J21" s="198"/>
      <c r="M21" s="173"/>
      <c r="N21" s="173"/>
      <c r="O21" s="173"/>
      <c r="P21" s="173"/>
    </row>
    <row r="22" spans="2:16"/>
    <row r="23" spans="2:16"/>
  </sheetData>
  <mergeCells count="7">
    <mergeCell ref="B10:J21"/>
    <mergeCell ref="M10:P10"/>
    <mergeCell ref="M12:P12"/>
    <mergeCell ref="M14:P14"/>
    <mergeCell ref="M16:P16"/>
    <mergeCell ref="M18:P18"/>
    <mergeCell ref="M20:P20"/>
  </mergeCells>
  <hyperlinks>
    <hyperlink ref="M10:P10" location="about!A1" display="About" xr:uid="{A6E62BBA-4B78-454A-8BA7-DB6F1D62A97F}"/>
    <hyperlink ref="M12:P12" location="'how to'!A1" display="How to" xr:uid="{88FE5E67-8428-4A91-BA3D-CBC73D9E89A3}"/>
    <hyperlink ref="M14:P14" location="'technical notes'!A1" display="Technical notes" xr:uid="{637F8445-5265-4642-8ED9-317334A1E3D9}"/>
    <hyperlink ref="M16:P16" location="glossary!A1" display="Glossary" xr:uid="{5DCF4A3F-695A-49F8-9D64-FBA21A0418F1}"/>
    <hyperlink ref="M18:P18" location="'DATA INPUT'!A1" display="Data input" xr:uid="{3DF72917-F4B6-4273-A45A-7BF5B0E609E5}"/>
    <hyperlink ref="M20:P20" location="RESULTS!A1" display="Results" xr:uid="{FCA4AA0B-4267-43DA-A023-7A8AC2228A8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CE3C-C9D3-4322-99FB-BFED7AFC4F8C}">
  <sheetPr codeName="Sheet1"/>
  <dimension ref="A1:V87"/>
  <sheetViews>
    <sheetView showGridLines="0" zoomScaleNormal="100" workbookViewId="0"/>
  </sheetViews>
  <sheetFormatPr defaultColWidth="0" defaultRowHeight="14.5" zeroHeight="1"/>
  <cols>
    <col min="1" max="1" width="3.54296875" customWidth="1"/>
    <col min="2" max="3" width="7.1796875" customWidth="1"/>
    <col min="4" max="4" width="13.81640625" customWidth="1"/>
    <col min="5" max="6" width="0.90625" customWidth="1"/>
    <col min="7" max="8" width="13.81640625" customWidth="1"/>
    <col min="9" max="10" width="0.90625" customWidth="1"/>
    <col min="11" max="12" width="13.81640625" customWidth="1"/>
    <col min="13" max="14" width="0.90625" customWidth="1"/>
    <col min="15" max="16" width="7.1796875" customWidth="1"/>
    <col min="17" max="17" width="13.81640625" customWidth="1"/>
    <col min="18" max="19" width="0.90625" customWidth="1"/>
    <col min="20" max="21" width="13.81640625" customWidth="1"/>
    <col min="22" max="22" width="3.54296875" customWidth="1"/>
    <col min="23" max="16384" width="8.7265625" hidden="1"/>
  </cols>
  <sheetData>
    <row r="1" spans="2:21"/>
    <row r="2" spans="2:21"/>
    <row r="3" spans="2:21"/>
    <row r="4" spans="2:21" ht="31">
      <c r="B4" s="14" t="s">
        <v>514</v>
      </c>
      <c r="C4" s="14"/>
    </row>
    <row r="5" spans="2:21" ht="31">
      <c r="B5" s="157" t="s">
        <v>515</v>
      </c>
      <c r="C5" s="14"/>
    </row>
    <row r="6" spans="2:21">
      <c r="B6" s="6"/>
      <c r="C6" s="6"/>
    </row>
    <row r="7" spans="2:21"/>
    <row r="8" spans="2:21" ht="59.5" customHeight="1">
      <c r="B8" s="213" t="s">
        <v>634</v>
      </c>
      <c r="C8" s="213"/>
      <c r="D8" s="213"/>
      <c r="E8" s="213"/>
      <c r="F8" s="213"/>
      <c r="G8" s="213"/>
      <c r="H8" s="213"/>
      <c r="I8" s="213"/>
      <c r="J8" s="213"/>
      <c r="K8" s="213"/>
      <c r="L8" s="213"/>
      <c r="M8" s="213"/>
      <c r="N8" s="213"/>
      <c r="O8" s="213"/>
      <c r="P8" s="213"/>
      <c r="Q8" s="213"/>
      <c r="R8" s="213"/>
      <c r="S8" s="213"/>
      <c r="T8" s="213"/>
      <c r="U8" s="213"/>
    </row>
    <row r="9" spans="2:21">
      <c r="B9" s="212"/>
      <c r="C9" s="212"/>
      <c r="D9" s="212"/>
      <c r="E9" s="212"/>
      <c r="F9" s="212"/>
      <c r="G9" s="212"/>
      <c r="H9" s="212"/>
      <c r="I9" s="212"/>
      <c r="J9" s="100"/>
      <c r="K9" s="100"/>
      <c r="L9" s="100"/>
      <c r="M9" s="100"/>
      <c r="N9" s="100"/>
      <c r="O9" s="100"/>
    </row>
    <row r="10" spans="2:21" ht="59" customHeight="1">
      <c r="B10" s="213" t="s">
        <v>492</v>
      </c>
      <c r="C10" s="213"/>
      <c r="D10" s="213"/>
      <c r="E10" s="213"/>
      <c r="F10" s="213"/>
      <c r="G10" s="213"/>
      <c r="H10" s="213"/>
      <c r="I10" s="213"/>
      <c r="J10" s="213"/>
      <c r="K10" s="213"/>
      <c r="L10" s="213"/>
      <c r="M10" s="213"/>
      <c r="N10" s="213"/>
      <c r="O10" s="213"/>
      <c r="P10" s="213"/>
      <c r="Q10" s="213"/>
      <c r="R10" s="213"/>
      <c r="S10" s="213"/>
      <c r="T10" s="213"/>
      <c r="U10" s="213"/>
    </row>
    <row r="11" spans="2:21">
      <c r="B11" s="15"/>
      <c r="C11" s="111"/>
      <c r="D11" s="15"/>
      <c r="E11" s="15"/>
      <c r="F11" s="15"/>
      <c r="G11" s="15"/>
      <c r="H11" s="15"/>
      <c r="I11" s="15"/>
      <c r="J11" s="15"/>
      <c r="K11" s="99"/>
      <c r="L11" s="99"/>
      <c r="M11" s="99"/>
      <c r="N11" s="99"/>
      <c r="O11" s="99"/>
      <c r="P11" s="15"/>
      <c r="Q11" s="15"/>
      <c r="R11" s="15"/>
      <c r="S11" s="15"/>
      <c r="T11" s="15"/>
      <c r="U11" s="15"/>
    </row>
    <row r="12" spans="2:21" ht="27.5" customHeight="1">
      <c r="B12" s="213" t="s">
        <v>493</v>
      </c>
      <c r="C12" s="213"/>
      <c r="D12" s="213"/>
      <c r="E12" s="213"/>
      <c r="F12" s="213"/>
      <c r="G12" s="213"/>
      <c r="H12" s="213"/>
      <c r="I12" s="213"/>
      <c r="J12" s="213"/>
      <c r="K12" s="213"/>
      <c r="L12" s="213"/>
      <c r="M12" s="213"/>
      <c r="N12" s="213"/>
      <c r="O12" s="213"/>
      <c r="P12" s="213"/>
      <c r="Q12" s="213"/>
      <c r="R12" s="213"/>
      <c r="S12" s="213"/>
      <c r="T12" s="213"/>
      <c r="U12" s="213"/>
    </row>
    <row r="13" spans="2:21">
      <c r="B13" s="99"/>
      <c r="C13" s="111"/>
      <c r="D13" s="99"/>
      <c r="E13" s="99"/>
      <c r="F13" s="99"/>
      <c r="G13" s="99"/>
      <c r="H13" s="99"/>
      <c r="I13" s="99"/>
      <c r="J13" s="99"/>
      <c r="K13" s="99"/>
      <c r="L13" s="99"/>
      <c r="M13" s="99"/>
      <c r="N13" s="99"/>
      <c r="O13" s="99"/>
      <c r="P13" s="99"/>
      <c r="Q13" s="99"/>
      <c r="R13" s="99"/>
      <c r="S13" s="99"/>
      <c r="T13" s="99"/>
      <c r="U13" s="99"/>
    </row>
    <row r="14" spans="2:21" ht="15.5">
      <c r="B14" s="32" t="s">
        <v>419</v>
      </c>
      <c r="C14" s="32"/>
      <c r="D14" s="15"/>
      <c r="E14" s="15"/>
      <c r="F14" s="15"/>
      <c r="G14" s="15"/>
      <c r="H14" s="15"/>
      <c r="I14" s="15"/>
      <c r="J14" s="15"/>
      <c r="K14" s="99"/>
      <c r="L14" s="99"/>
      <c r="M14" s="99"/>
      <c r="N14" s="99"/>
      <c r="O14" s="99"/>
      <c r="P14" s="15"/>
      <c r="Q14" s="15"/>
      <c r="R14" s="15"/>
      <c r="S14" s="15"/>
      <c r="T14" s="15"/>
      <c r="U14" s="15"/>
    </row>
    <row r="15" spans="2:21" ht="15.5">
      <c r="B15" s="32"/>
      <c r="C15" s="32"/>
      <c r="D15" s="99"/>
      <c r="E15" s="99"/>
      <c r="F15" s="99"/>
      <c r="G15" s="99"/>
      <c r="H15" s="99"/>
      <c r="I15" s="99"/>
      <c r="J15" s="99"/>
      <c r="K15" s="99"/>
      <c r="L15" s="99"/>
      <c r="M15" s="99"/>
      <c r="N15" s="99"/>
      <c r="O15" s="99"/>
      <c r="P15" s="99"/>
      <c r="Q15" s="99"/>
      <c r="R15" s="99"/>
      <c r="S15" s="99"/>
      <c r="T15" s="99"/>
      <c r="U15" s="99"/>
    </row>
    <row r="16" spans="2:21">
      <c r="B16" s="213" t="s">
        <v>473</v>
      </c>
      <c r="C16" s="213"/>
      <c r="D16" s="213"/>
      <c r="E16" s="213"/>
      <c r="F16" s="213"/>
      <c r="G16" s="213"/>
      <c r="H16" s="213"/>
      <c r="I16" s="213"/>
      <c r="J16" s="213"/>
      <c r="K16" s="213"/>
      <c r="L16" s="213"/>
      <c r="M16" s="213"/>
      <c r="N16" s="213"/>
      <c r="O16" s="213"/>
      <c r="P16" s="213"/>
      <c r="Q16" s="213"/>
      <c r="R16" s="213"/>
      <c r="S16" s="213"/>
      <c r="T16" s="213"/>
      <c r="U16" s="213"/>
    </row>
    <row r="17" spans="2:21">
      <c r="B17" s="99"/>
      <c r="C17" s="111"/>
      <c r="D17" s="99"/>
      <c r="E17" s="99"/>
      <c r="F17" s="99"/>
      <c r="G17" s="99"/>
      <c r="H17" s="99"/>
      <c r="I17" s="99"/>
      <c r="J17" s="99"/>
      <c r="K17" s="99"/>
      <c r="L17" s="99"/>
      <c r="M17" s="99"/>
      <c r="N17" s="99"/>
      <c r="O17" s="99"/>
      <c r="P17" s="99"/>
      <c r="Q17" s="99"/>
      <c r="R17" s="99"/>
      <c r="S17" s="99"/>
      <c r="T17" s="99"/>
      <c r="U17" s="99"/>
    </row>
    <row r="18" spans="2:21">
      <c r="B18" s="215" t="s">
        <v>470</v>
      </c>
      <c r="C18" s="215"/>
      <c r="D18" s="215"/>
      <c r="E18" s="215"/>
      <c r="F18" s="215"/>
      <c r="G18" s="215"/>
      <c r="H18" s="215"/>
      <c r="I18" s="215"/>
      <c r="J18" s="215"/>
      <c r="K18" s="215"/>
      <c r="L18" s="215"/>
      <c r="M18" s="215"/>
      <c r="N18" s="215"/>
      <c r="O18" s="215"/>
      <c r="P18" s="215"/>
      <c r="Q18" s="215"/>
      <c r="R18" s="215"/>
      <c r="S18" s="215"/>
      <c r="T18" s="215"/>
      <c r="U18" s="215"/>
    </row>
    <row r="19" spans="2:21" ht="29.5" customHeight="1">
      <c r="B19" s="155" t="s">
        <v>494</v>
      </c>
      <c r="C19" s="214" t="s">
        <v>575</v>
      </c>
      <c r="D19" s="214"/>
      <c r="E19" s="214"/>
      <c r="F19" s="214"/>
      <c r="G19" s="214"/>
      <c r="H19" s="214"/>
      <c r="I19" s="214"/>
      <c r="J19" s="214"/>
      <c r="K19" s="214"/>
      <c r="L19" s="214"/>
      <c r="M19" s="214"/>
      <c r="N19" s="214"/>
      <c r="O19" s="214"/>
      <c r="P19" s="214"/>
      <c r="Q19" s="214"/>
      <c r="R19" s="214"/>
      <c r="S19" s="214"/>
      <c r="T19" s="214"/>
      <c r="U19" s="214"/>
    </row>
    <row r="20" spans="2:21" ht="29.25" customHeight="1">
      <c r="B20" s="155" t="s">
        <v>494</v>
      </c>
      <c r="C20" s="214" t="s">
        <v>495</v>
      </c>
      <c r="D20" s="214"/>
      <c r="E20" s="214"/>
      <c r="F20" s="214"/>
      <c r="G20" s="214"/>
      <c r="H20" s="214"/>
      <c r="I20" s="214"/>
      <c r="J20" s="214"/>
      <c r="K20" s="214"/>
      <c r="L20" s="214"/>
      <c r="M20" s="214"/>
      <c r="N20" s="214"/>
      <c r="O20" s="214"/>
      <c r="P20" s="214"/>
      <c r="Q20" s="214"/>
      <c r="R20" s="214"/>
      <c r="S20" s="214"/>
      <c r="T20" s="214"/>
      <c r="U20" s="214"/>
    </row>
    <row r="21" spans="2:21">
      <c r="B21" s="212"/>
      <c r="C21" s="212"/>
      <c r="D21" s="212"/>
      <c r="E21" s="212"/>
      <c r="F21" s="212"/>
      <c r="G21" s="212"/>
      <c r="H21" s="212"/>
      <c r="I21" s="212"/>
      <c r="J21" s="16"/>
      <c r="K21" s="100"/>
      <c r="L21" s="100"/>
      <c r="M21" s="100"/>
      <c r="N21" s="100"/>
      <c r="O21" s="100"/>
    </row>
    <row r="22" spans="2:21" ht="14.5" customHeight="1">
      <c r="B22" s="32" t="s">
        <v>590</v>
      </c>
      <c r="C22" s="32"/>
      <c r="D22" s="32"/>
      <c r="E22" s="32"/>
      <c r="F22" s="32"/>
      <c r="G22" s="32"/>
      <c r="H22" s="32"/>
      <c r="I22" s="32"/>
      <c r="J22" s="32"/>
      <c r="K22" s="32"/>
      <c r="L22" s="32"/>
      <c r="M22" s="32"/>
      <c r="N22" s="32"/>
      <c r="O22" s="32"/>
      <c r="P22" s="32"/>
      <c r="Q22" s="32"/>
      <c r="R22" s="32"/>
      <c r="S22" s="32"/>
      <c r="T22" s="32"/>
      <c r="U22" s="32"/>
    </row>
    <row r="23" spans="2:21">
      <c r="B23" s="100"/>
      <c r="C23" s="112"/>
      <c r="D23" s="100"/>
      <c r="E23" s="100"/>
      <c r="F23" s="100"/>
      <c r="G23" s="100"/>
      <c r="H23" s="100"/>
      <c r="I23" s="100"/>
      <c r="J23" s="100"/>
      <c r="K23" s="100"/>
      <c r="L23" s="100"/>
      <c r="M23" s="100"/>
      <c r="N23" s="100"/>
      <c r="O23" s="100"/>
      <c r="P23" s="100"/>
      <c r="Q23" s="100"/>
      <c r="R23" s="100"/>
      <c r="S23" s="100"/>
      <c r="T23" s="100"/>
      <c r="U23" s="100"/>
    </row>
    <row r="24" spans="2:21">
      <c r="B24" s="212" t="s">
        <v>468</v>
      </c>
      <c r="C24" s="212"/>
      <c r="D24" s="212"/>
      <c r="E24" s="212"/>
      <c r="F24" s="212"/>
      <c r="G24" s="212"/>
      <c r="H24" s="212"/>
      <c r="I24" s="212"/>
      <c r="J24" s="212"/>
      <c r="K24" s="212"/>
      <c r="L24" s="212"/>
      <c r="M24" s="212"/>
      <c r="N24" s="212"/>
      <c r="O24" s="212"/>
      <c r="P24" s="212"/>
      <c r="Q24" s="212"/>
      <c r="R24" s="212"/>
      <c r="S24" s="212"/>
      <c r="T24" s="212"/>
      <c r="U24" s="212"/>
    </row>
    <row r="25" spans="2:21" ht="29.5" customHeight="1">
      <c r="B25" s="155" t="s">
        <v>494</v>
      </c>
      <c r="C25" s="214" t="s">
        <v>576</v>
      </c>
      <c r="D25" s="214"/>
      <c r="E25" s="214"/>
      <c r="F25" s="214"/>
      <c r="G25" s="214"/>
      <c r="H25" s="214"/>
      <c r="I25" s="214"/>
      <c r="J25" s="214"/>
      <c r="K25" s="214"/>
      <c r="L25" s="214"/>
      <c r="M25" s="214"/>
      <c r="N25" s="214"/>
      <c r="O25" s="214"/>
      <c r="P25" s="214"/>
      <c r="Q25" s="214"/>
      <c r="R25" s="214"/>
      <c r="S25" s="214"/>
      <c r="T25" s="214"/>
      <c r="U25" s="214"/>
    </row>
    <row r="26" spans="2:21" ht="28.5" customHeight="1">
      <c r="B26" s="155" t="s">
        <v>494</v>
      </c>
      <c r="C26" s="214" t="s">
        <v>589</v>
      </c>
      <c r="D26" s="214"/>
      <c r="E26" s="214"/>
      <c r="F26" s="214"/>
      <c r="G26" s="214"/>
      <c r="H26" s="214"/>
      <c r="I26" s="214"/>
      <c r="J26" s="214"/>
      <c r="K26" s="214"/>
      <c r="L26" s="214"/>
      <c r="M26" s="214"/>
      <c r="N26" s="214"/>
      <c r="O26" s="214"/>
      <c r="P26" s="214"/>
      <c r="Q26" s="214"/>
      <c r="R26" s="214"/>
      <c r="S26" s="214"/>
      <c r="T26" s="214"/>
      <c r="U26" s="214"/>
    </row>
    <row r="27" spans="2:21" ht="29" customHeight="1">
      <c r="B27" s="155" t="s">
        <v>494</v>
      </c>
      <c r="C27" s="214" t="s">
        <v>496</v>
      </c>
      <c r="D27" s="214"/>
      <c r="E27" s="214"/>
      <c r="F27" s="214"/>
      <c r="G27" s="214"/>
      <c r="H27" s="214"/>
      <c r="I27" s="214"/>
      <c r="J27" s="214"/>
      <c r="K27" s="214"/>
      <c r="L27" s="214"/>
      <c r="M27" s="214"/>
      <c r="N27" s="214"/>
      <c r="O27" s="214"/>
      <c r="P27" s="214"/>
      <c r="Q27" s="214"/>
      <c r="R27" s="214"/>
      <c r="S27" s="214"/>
      <c r="T27" s="214"/>
      <c r="U27" s="214"/>
    </row>
    <row r="28" spans="2:21">
      <c r="B28" s="100"/>
      <c r="C28" s="112"/>
      <c r="D28" s="100"/>
      <c r="E28" s="100"/>
      <c r="F28" s="100"/>
      <c r="G28" s="100"/>
      <c r="H28" s="100"/>
      <c r="I28" s="100"/>
      <c r="J28" s="100"/>
      <c r="K28" s="100"/>
      <c r="L28" s="100"/>
      <c r="M28" s="100"/>
      <c r="N28" s="100"/>
      <c r="O28" s="100"/>
      <c r="P28" s="100"/>
      <c r="Q28" s="100"/>
      <c r="R28" s="100"/>
      <c r="S28" s="100"/>
      <c r="T28" s="100"/>
      <c r="U28" s="100"/>
    </row>
    <row r="29" spans="2:21">
      <c r="B29" s="212" t="s">
        <v>469</v>
      </c>
      <c r="C29" s="212"/>
      <c r="D29" s="212"/>
      <c r="E29" s="212"/>
      <c r="F29" s="212"/>
      <c r="G29" s="212"/>
      <c r="H29" s="212"/>
      <c r="I29" s="212"/>
      <c r="J29" s="212"/>
      <c r="K29" s="212"/>
      <c r="L29" s="212"/>
      <c r="M29" s="212"/>
      <c r="N29" s="212"/>
      <c r="O29" s="212"/>
      <c r="P29" s="212"/>
      <c r="Q29" s="212"/>
      <c r="R29" s="212"/>
      <c r="S29" s="212"/>
      <c r="T29" s="212"/>
      <c r="U29" s="212"/>
    </row>
    <row r="30" spans="2:21" ht="14.5" customHeight="1">
      <c r="B30" s="155" t="s">
        <v>494</v>
      </c>
      <c r="C30" s="214" t="s">
        <v>498</v>
      </c>
      <c r="D30" s="214"/>
      <c r="E30" s="214"/>
      <c r="F30" s="214"/>
      <c r="G30" s="214"/>
      <c r="H30" s="214"/>
      <c r="I30" s="214"/>
      <c r="J30" s="214"/>
      <c r="K30" s="214"/>
      <c r="L30" s="214"/>
      <c r="M30" s="214"/>
      <c r="N30" s="214"/>
      <c r="O30" s="214"/>
      <c r="P30" s="214"/>
      <c r="Q30" s="214"/>
      <c r="R30" s="214"/>
      <c r="S30" s="214"/>
      <c r="T30" s="214"/>
      <c r="U30" s="214"/>
    </row>
    <row r="31" spans="2:21" ht="14.5" customHeight="1">
      <c r="B31" s="155" t="s">
        <v>494</v>
      </c>
      <c r="C31" s="214" t="s">
        <v>497</v>
      </c>
      <c r="D31" s="214"/>
      <c r="E31" s="214"/>
      <c r="F31" s="214"/>
      <c r="G31" s="214"/>
      <c r="H31" s="214"/>
      <c r="I31" s="214"/>
      <c r="J31" s="214"/>
      <c r="K31" s="214"/>
      <c r="L31" s="214"/>
      <c r="M31" s="214"/>
      <c r="N31" s="214"/>
      <c r="O31" s="214"/>
      <c r="P31" s="214"/>
      <c r="Q31" s="214"/>
      <c r="R31" s="214"/>
      <c r="S31" s="214"/>
      <c r="T31" s="214"/>
      <c r="U31" s="214"/>
    </row>
    <row r="32" spans="2:21" ht="14.5" customHeight="1">
      <c r="B32" s="155" t="s">
        <v>494</v>
      </c>
      <c r="C32" s="214" t="s">
        <v>499</v>
      </c>
      <c r="D32" s="214"/>
      <c r="E32" s="214"/>
      <c r="F32" s="214"/>
      <c r="G32" s="214"/>
      <c r="H32" s="214"/>
      <c r="I32" s="214"/>
      <c r="J32" s="214"/>
      <c r="K32" s="214"/>
      <c r="L32" s="214"/>
      <c r="M32" s="214"/>
      <c r="N32" s="214"/>
      <c r="O32" s="214"/>
      <c r="P32" s="214"/>
      <c r="Q32" s="214"/>
      <c r="R32" s="214"/>
      <c r="S32" s="214"/>
      <c r="T32" s="214"/>
      <c r="U32" s="214"/>
    </row>
    <row r="33" spans="2:21"/>
    <row r="34" spans="2:21" ht="15.5">
      <c r="B34" s="32" t="s">
        <v>457</v>
      </c>
      <c r="C34" s="32"/>
    </row>
    <row r="35" spans="2:21" ht="36" customHeight="1">
      <c r="B35" s="220" t="s">
        <v>418</v>
      </c>
      <c r="C35" s="220"/>
      <c r="D35" s="220"/>
      <c r="E35" s="220"/>
      <c r="F35" s="220"/>
      <c r="G35" s="220"/>
      <c r="H35" s="220"/>
      <c r="I35" s="220"/>
      <c r="J35" s="220"/>
      <c r="K35" s="220"/>
      <c r="L35" s="220"/>
      <c r="M35" s="220"/>
      <c r="N35" s="220"/>
      <c r="O35" s="220"/>
      <c r="P35" s="220"/>
      <c r="Q35" s="220"/>
      <c r="R35" s="220"/>
      <c r="S35" s="220"/>
      <c r="T35" s="220"/>
      <c r="U35" s="220"/>
    </row>
    <row r="36" spans="2:21" ht="36" customHeight="1">
      <c r="B36" s="220" t="s">
        <v>456</v>
      </c>
      <c r="C36" s="220"/>
      <c r="D36" s="220"/>
      <c r="E36" s="220"/>
      <c r="F36" s="220"/>
      <c r="G36" s="220"/>
      <c r="H36" s="220"/>
      <c r="I36" s="220"/>
      <c r="J36" s="220"/>
      <c r="K36" s="220"/>
      <c r="L36" s="220"/>
      <c r="M36" s="220"/>
      <c r="N36" s="220"/>
      <c r="O36" s="220"/>
      <c r="P36" s="220"/>
      <c r="Q36" s="220"/>
      <c r="R36" s="220"/>
      <c r="S36" s="220"/>
      <c r="T36" s="220"/>
      <c r="U36" s="220"/>
    </row>
    <row r="37" spans="2:21" ht="14.5" customHeight="1">
      <c r="B37" s="15"/>
      <c r="C37" s="111"/>
      <c r="D37" s="15"/>
      <c r="E37" s="15"/>
      <c r="F37" s="15"/>
      <c r="G37" s="15"/>
      <c r="H37" s="15"/>
      <c r="I37" s="15"/>
      <c r="J37" s="15"/>
      <c r="K37" s="99"/>
      <c r="L37" s="99"/>
      <c r="M37" s="99"/>
      <c r="N37" s="99"/>
      <c r="O37" s="99"/>
      <c r="P37" s="15"/>
      <c r="Q37" s="15"/>
      <c r="R37" s="15"/>
      <c r="S37" s="15"/>
      <c r="T37" s="15"/>
      <c r="U37" s="15"/>
    </row>
    <row r="38" spans="2:21" ht="15.5">
      <c r="B38" s="32" t="s">
        <v>191</v>
      </c>
      <c r="C38" s="32"/>
      <c r="D38" s="32"/>
      <c r="E38" s="32"/>
      <c r="F38" s="32"/>
      <c r="G38" s="32"/>
      <c r="H38" s="32"/>
      <c r="I38" s="32"/>
      <c r="J38" s="18"/>
      <c r="K38" s="18"/>
      <c r="L38" s="18"/>
      <c r="M38" s="18"/>
      <c r="N38" s="18"/>
      <c r="O38" s="18"/>
    </row>
    <row r="39" spans="2:21"/>
    <row r="40" spans="2:21">
      <c r="F40" s="200" t="s">
        <v>200</v>
      </c>
      <c r="G40" s="200"/>
      <c r="H40" s="200"/>
      <c r="I40" s="200"/>
      <c r="J40" s="200"/>
      <c r="K40" s="200"/>
      <c r="L40" s="200"/>
      <c r="M40" s="189"/>
      <c r="N40" s="189"/>
      <c r="O40" s="189"/>
      <c r="P40" s="189"/>
      <c r="Q40" s="189"/>
    </row>
    <row r="41" spans="2:21">
      <c r="F41" s="19"/>
      <c r="G41" s="19"/>
      <c r="H41" s="19"/>
      <c r="I41" s="19"/>
      <c r="J41" s="20"/>
      <c r="K41" s="19"/>
      <c r="L41" s="19"/>
      <c r="M41" s="19"/>
      <c r="N41" s="19"/>
      <c r="O41" s="19"/>
    </row>
    <row r="42" spans="2:21">
      <c r="F42" s="24"/>
      <c r="N42" s="145"/>
      <c r="P42" s="22"/>
    </row>
    <row r="43" spans="2:21">
      <c r="D43" s="201" t="s">
        <v>199</v>
      </c>
      <c r="E43" s="203"/>
      <c r="F43" s="203"/>
      <c r="G43" s="202"/>
      <c r="L43" s="204" t="s">
        <v>574</v>
      </c>
      <c r="M43" s="205"/>
      <c r="N43" s="205"/>
      <c r="O43" s="205"/>
      <c r="P43" s="205"/>
      <c r="Q43" s="205"/>
      <c r="R43" s="206"/>
    </row>
    <row r="44" spans="2:21">
      <c r="D44" s="178"/>
      <c r="E44" s="178"/>
      <c r="F44" s="156"/>
      <c r="G44" s="178"/>
      <c r="O44" s="27"/>
      <c r="Q44" s="178"/>
      <c r="R44" s="178"/>
      <c r="S44" s="178"/>
      <c r="T44" s="178"/>
    </row>
    <row r="45" spans="2:21">
      <c r="B45" s="189"/>
      <c r="C45" s="189"/>
      <c r="D45" s="200" t="s">
        <v>593</v>
      </c>
      <c r="E45" s="200"/>
      <c r="F45" s="200"/>
      <c r="G45" s="200"/>
      <c r="H45" s="189"/>
      <c r="L45" s="200" t="s">
        <v>501</v>
      </c>
      <c r="M45" s="200"/>
      <c r="N45" s="200"/>
      <c r="O45" s="200"/>
      <c r="P45" s="200"/>
      <c r="Q45" s="200"/>
      <c r="R45" s="200"/>
      <c r="S45" s="178"/>
      <c r="T45" s="178"/>
    </row>
    <row r="46" spans="2:21">
      <c r="B46" s="178"/>
      <c r="C46" s="178"/>
      <c r="D46" s="142"/>
      <c r="E46" s="169"/>
      <c r="F46" s="142"/>
      <c r="G46" s="142"/>
      <c r="H46" s="178"/>
      <c r="L46" s="19"/>
      <c r="N46" s="19"/>
      <c r="O46" s="19"/>
      <c r="P46" s="20"/>
      <c r="Q46" s="142"/>
      <c r="R46" s="142"/>
      <c r="S46" s="178"/>
      <c r="T46" s="178"/>
    </row>
    <row r="47" spans="2:21">
      <c r="C47" s="27"/>
      <c r="D47" s="178"/>
      <c r="E47" s="178"/>
      <c r="F47" s="178"/>
      <c r="G47" s="168"/>
      <c r="K47" s="27"/>
      <c r="M47" s="145"/>
      <c r="Q47" s="178"/>
      <c r="R47" s="178"/>
      <c r="S47" s="143"/>
      <c r="T47" s="178"/>
    </row>
    <row r="48" spans="2:21">
      <c r="B48" s="209" t="s">
        <v>503</v>
      </c>
      <c r="C48" s="210"/>
      <c r="D48" s="211"/>
      <c r="G48" s="209" t="s">
        <v>502</v>
      </c>
      <c r="H48" s="211"/>
      <c r="K48" s="209" t="s">
        <v>503</v>
      </c>
      <c r="L48" s="211"/>
      <c r="Q48" s="209" t="s">
        <v>502</v>
      </c>
      <c r="R48" s="210"/>
      <c r="S48" s="210"/>
      <c r="T48" s="211"/>
    </row>
    <row r="49" spans="2:22">
      <c r="D49" s="20"/>
      <c r="G49" s="144"/>
      <c r="L49" s="20"/>
      <c r="R49" s="144"/>
    </row>
    <row r="50" spans="2:22">
      <c r="B50" s="201" t="s">
        <v>472</v>
      </c>
      <c r="C50" s="203"/>
      <c r="D50" s="202"/>
      <c r="G50" s="201" t="s">
        <v>471</v>
      </c>
      <c r="H50" s="202"/>
      <c r="K50" s="204" t="s">
        <v>472</v>
      </c>
      <c r="L50" s="206"/>
      <c r="Q50" s="204" t="s">
        <v>471</v>
      </c>
      <c r="R50" s="205"/>
      <c r="S50" s="205"/>
      <c r="T50" s="206"/>
    </row>
    <row r="51" spans="2:22">
      <c r="B51" s="145"/>
      <c r="C51" s="23"/>
      <c r="G51" s="27"/>
      <c r="K51" s="27"/>
      <c r="S51" s="22"/>
    </row>
    <row r="52" spans="2:22">
      <c r="C52" s="27"/>
      <c r="G52" s="27"/>
      <c r="K52" s="27"/>
      <c r="O52" s="200" t="s">
        <v>591</v>
      </c>
      <c r="P52" s="200"/>
      <c r="Q52" s="200"/>
      <c r="R52" s="200"/>
      <c r="S52" s="200"/>
      <c r="T52" s="200"/>
      <c r="U52" s="200"/>
    </row>
    <row r="53" spans="2:22">
      <c r="C53" s="27"/>
      <c r="G53" s="27"/>
      <c r="K53" s="27"/>
      <c r="Q53" s="19"/>
      <c r="R53" s="19"/>
      <c r="S53" s="20"/>
      <c r="T53" s="19"/>
    </row>
    <row r="54" spans="2:22">
      <c r="C54" s="27"/>
      <c r="G54" s="27"/>
      <c r="K54" s="27"/>
      <c r="P54" s="27"/>
      <c r="T54" s="23"/>
    </row>
    <row r="55" spans="2:22">
      <c r="B55" s="209" t="s">
        <v>192</v>
      </c>
      <c r="C55" s="210"/>
      <c r="D55" s="211"/>
      <c r="G55" s="209" t="s">
        <v>193</v>
      </c>
      <c r="H55" s="211"/>
      <c r="K55" s="209" t="s">
        <v>192</v>
      </c>
      <c r="L55" s="211"/>
      <c r="O55" s="209" t="s">
        <v>192</v>
      </c>
      <c r="P55" s="210"/>
      <c r="Q55" s="211"/>
      <c r="T55" s="209" t="s">
        <v>193</v>
      </c>
      <c r="U55" s="211"/>
    </row>
    <row r="56" spans="2:22">
      <c r="C56" s="23"/>
      <c r="D56" s="24"/>
      <c r="G56" s="27"/>
      <c r="K56" s="27"/>
      <c r="Q56" s="22"/>
      <c r="U56" s="24"/>
    </row>
    <row r="57" spans="2:22">
      <c r="B57" s="200" t="s">
        <v>592</v>
      </c>
      <c r="C57" s="200"/>
      <c r="D57" s="200"/>
      <c r="G57" s="200" t="s">
        <v>592</v>
      </c>
      <c r="H57" s="200"/>
      <c r="I57" s="200"/>
      <c r="K57" s="200" t="s">
        <v>592</v>
      </c>
      <c r="L57" s="200"/>
      <c r="M57" s="200"/>
      <c r="O57" s="200" t="s">
        <v>592</v>
      </c>
      <c r="P57" s="200"/>
      <c r="Q57" s="200"/>
      <c r="T57" s="200" t="s">
        <v>592</v>
      </c>
      <c r="U57" s="200"/>
      <c r="V57" s="167"/>
    </row>
    <row r="58" spans="2:22">
      <c r="D58" s="22"/>
      <c r="G58" s="27"/>
      <c r="L58" s="22"/>
      <c r="P58" s="27"/>
      <c r="U58" s="22"/>
    </row>
    <row r="59" spans="2:22">
      <c r="B59" s="208" t="s">
        <v>194</v>
      </c>
      <c r="C59" s="208"/>
      <c r="D59" s="208"/>
      <c r="G59" s="208" t="s">
        <v>194</v>
      </c>
      <c r="H59" s="208"/>
      <c r="K59" s="208" t="s">
        <v>194</v>
      </c>
      <c r="L59" s="208"/>
      <c r="O59" s="208" t="s">
        <v>194</v>
      </c>
      <c r="P59" s="208"/>
      <c r="Q59" s="208"/>
      <c r="T59" s="208" t="s">
        <v>194</v>
      </c>
      <c r="U59" s="208"/>
    </row>
    <row r="60" spans="2:22">
      <c r="D60" s="22"/>
      <c r="G60" s="27"/>
      <c r="L60" s="22"/>
      <c r="P60" s="27"/>
      <c r="U60" s="22"/>
    </row>
    <row r="61" spans="2:22" s="21" customFormat="1" ht="30" customHeight="1">
      <c r="B61" s="216" t="s">
        <v>613</v>
      </c>
      <c r="C61" s="216"/>
      <c r="D61" s="216"/>
      <c r="E61" s="179"/>
      <c r="F61" s="179"/>
      <c r="G61" s="216" t="s">
        <v>614</v>
      </c>
      <c r="H61" s="216"/>
      <c r="I61" s="179"/>
      <c r="J61" s="179"/>
      <c r="K61" s="207" t="s">
        <v>613</v>
      </c>
      <c r="L61" s="207"/>
      <c r="M61" s="179"/>
      <c r="N61" s="179"/>
      <c r="O61" s="207" t="s">
        <v>615</v>
      </c>
      <c r="P61" s="207"/>
      <c r="Q61" s="207"/>
      <c r="R61" s="179"/>
      <c r="S61" s="179"/>
      <c r="T61" s="207" t="s">
        <v>616</v>
      </c>
      <c r="U61" s="207"/>
    </row>
    <row r="62" spans="2:22" ht="10" customHeight="1">
      <c r="B62" s="29"/>
      <c r="C62" s="181"/>
      <c r="D62" s="29"/>
      <c r="E62" s="179"/>
      <c r="F62" s="179"/>
      <c r="G62" s="190"/>
      <c r="H62" s="180"/>
      <c r="I62" s="179"/>
      <c r="J62" s="179"/>
      <c r="K62" s="184"/>
      <c r="L62" s="25"/>
      <c r="M62" s="179"/>
      <c r="N62" s="179"/>
      <c r="O62" s="179"/>
      <c r="P62" s="179"/>
      <c r="Q62" s="191"/>
      <c r="R62" s="179"/>
      <c r="S62" s="179"/>
      <c r="T62" s="179"/>
      <c r="U62" s="191"/>
    </row>
    <row r="63" spans="2:22" s="21" customFormat="1" ht="43.5" customHeight="1">
      <c r="B63" s="29"/>
      <c r="C63" s="182"/>
      <c r="D63" s="29"/>
      <c r="E63" s="179"/>
      <c r="F63" s="179"/>
      <c r="G63" s="216" t="s">
        <v>617</v>
      </c>
      <c r="H63" s="216"/>
      <c r="I63" s="179"/>
      <c r="J63" s="179"/>
      <c r="K63" s="184"/>
      <c r="L63" s="25"/>
      <c r="M63" s="179"/>
      <c r="N63" s="179"/>
      <c r="O63" s="207" t="s">
        <v>618</v>
      </c>
      <c r="P63" s="207"/>
      <c r="Q63" s="207"/>
      <c r="R63" s="179"/>
      <c r="S63" s="179"/>
      <c r="T63" s="207" t="s">
        <v>619</v>
      </c>
      <c r="U63" s="207"/>
    </row>
    <row r="64" spans="2:22" ht="10" customHeight="1">
      <c r="B64" s="29"/>
      <c r="C64" s="182"/>
      <c r="D64" s="29"/>
      <c r="E64" s="179"/>
      <c r="F64" s="179"/>
      <c r="G64" s="180"/>
      <c r="H64" s="192"/>
      <c r="I64" s="179"/>
      <c r="J64" s="179"/>
      <c r="K64" s="184"/>
      <c r="L64" s="25"/>
      <c r="M64" s="179"/>
      <c r="N64" s="179"/>
      <c r="O64" s="179"/>
      <c r="P64" s="179"/>
      <c r="Q64" s="191"/>
      <c r="R64" s="179"/>
      <c r="S64" s="179"/>
      <c r="T64" s="179"/>
      <c r="U64" s="191"/>
    </row>
    <row r="65" spans="2:21" s="21" customFormat="1" ht="43.5" customHeight="1">
      <c r="B65" s="29"/>
      <c r="C65" s="182"/>
      <c r="D65" s="29"/>
      <c r="E65" s="179"/>
      <c r="F65" s="179"/>
      <c r="G65" s="216" t="s">
        <v>620</v>
      </c>
      <c r="H65" s="216"/>
      <c r="I65" s="179"/>
      <c r="J65" s="179"/>
      <c r="K65" s="184"/>
      <c r="L65" s="25"/>
      <c r="M65" s="179"/>
      <c r="N65" s="179"/>
      <c r="O65" s="207" t="s">
        <v>621</v>
      </c>
      <c r="P65" s="207"/>
      <c r="Q65" s="207"/>
      <c r="R65" s="179"/>
      <c r="S65" s="179"/>
      <c r="T65" s="207" t="s">
        <v>622</v>
      </c>
      <c r="U65" s="207"/>
    </row>
    <row r="66" spans="2:21" ht="10" customHeight="1">
      <c r="B66" s="29"/>
      <c r="C66" s="182"/>
      <c r="D66" s="29"/>
      <c r="E66" s="179"/>
      <c r="F66" s="179"/>
      <c r="G66" s="182"/>
      <c r="H66" s="29"/>
      <c r="I66" s="25"/>
      <c r="J66" s="25"/>
      <c r="K66" s="184"/>
      <c r="L66" s="25"/>
      <c r="M66" s="25"/>
      <c r="N66" s="25"/>
      <c r="O66" s="25"/>
      <c r="P66" s="185"/>
      <c r="R66" s="179"/>
      <c r="S66" s="179"/>
      <c r="T66" s="179"/>
      <c r="U66" s="191"/>
    </row>
    <row r="67" spans="2:21" s="21" customFormat="1" ht="30" customHeight="1">
      <c r="B67" s="29"/>
      <c r="C67" s="182"/>
      <c r="D67" s="29"/>
      <c r="E67" s="179"/>
      <c r="F67" s="179"/>
      <c r="G67" s="182"/>
      <c r="H67" s="29"/>
      <c r="I67" s="25"/>
      <c r="J67" s="25"/>
      <c r="K67" s="184"/>
      <c r="L67" s="25"/>
      <c r="M67" s="25"/>
      <c r="N67" s="25"/>
      <c r="O67" s="25"/>
      <c r="P67" s="186"/>
      <c r="R67" s="179"/>
      <c r="S67" s="179"/>
      <c r="T67" s="207" t="s">
        <v>623</v>
      </c>
      <c r="U67" s="207"/>
    </row>
    <row r="68" spans="2:21" ht="10" customHeight="1">
      <c r="B68" s="29"/>
      <c r="C68" s="182"/>
      <c r="D68" s="29"/>
      <c r="E68" s="179"/>
      <c r="F68" s="179"/>
      <c r="G68" s="182"/>
      <c r="H68" s="29"/>
      <c r="I68" s="25"/>
      <c r="J68" s="25"/>
      <c r="K68" s="184"/>
      <c r="L68" s="25"/>
      <c r="M68" s="25"/>
      <c r="N68" s="25"/>
      <c r="O68" s="25"/>
      <c r="P68" s="185"/>
      <c r="R68" s="179"/>
      <c r="S68" s="179"/>
      <c r="T68" s="179"/>
      <c r="U68" s="191"/>
    </row>
    <row r="69" spans="2:21" s="21" customFormat="1" ht="30" customHeight="1">
      <c r="B69" s="29"/>
      <c r="C69" s="182"/>
      <c r="D69" s="29"/>
      <c r="E69" s="179"/>
      <c r="F69" s="179"/>
      <c r="G69" s="182"/>
      <c r="H69" s="29"/>
      <c r="I69" s="25"/>
      <c r="J69" s="25"/>
      <c r="K69" s="184"/>
      <c r="L69" s="25"/>
      <c r="M69" s="25"/>
      <c r="N69" s="25"/>
      <c r="O69" s="25"/>
      <c r="P69" s="186"/>
      <c r="R69" s="179"/>
      <c r="S69" s="179"/>
      <c r="T69" s="207" t="s">
        <v>624</v>
      </c>
      <c r="U69" s="207"/>
    </row>
    <row r="70" spans="2:21" ht="10" customHeight="1">
      <c r="B70" s="29"/>
      <c r="C70" s="182"/>
      <c r="D70" s="29"/>
      <c r="E70" s="179"/>
      <c r="F70" s="179"/>
      <c r="G70" s="182"/>
      <c r="H70" s="29"/>
      <c r="I70" s="25"/>
      <c r="J70" s="25"/>
      <c r="K70" s="184"/>
      <c r="L70" s="25"/>
      <c r="M70" s="25"/>
      <c r="N70" s="25"/>
      <c r="O70" s="25"/>
      <c r="P70" s="187"/>
      <c r="Q70" s="28"/>
      <c r="R70" s="179"/>
      <c r="S70" s="179"/>
      <c r="T70" s="179"/>
      <c r="U70" s="191"/>
    </row>
    <row r="71" spans="2:21" s="21" customFormat="1" ht="30" customHeight="1">
      <c r="B71" s="26"/>
      <c r="C71" s="183"/>
      <c r="D71" s="26"/>
      <c r="E71" s="179"/>
      <c r="F71" s="179"/>
      <c r="G71" s="183"/>
      <c r="H71" s="26"/>
      <c r="I71" s="25"/>
      <c r="J71" s="25"/>
      <c r="K71" s="184"/>
      <c r="L71" s="25"/>
      <c r="M71" s="25"/>
      <c r="N71" s="25"/>
      <c r="O71" s="25"/>
      <c r="P71" s="184"/>
      <c r="Q71" s="25"/>
      <c r="R71" s="179"/>
      <c r="S71" s="179"/>
      <c r="T71" s="207" t="s">
        <v>620</v>
      </c>
      <c r="U71" s="207"/>
    </row>
    <row r="72" spans="2:21">
      <c r="B72" s="29"/>
      <c r="C72" s="182"/>
      <c r="D72" s="29"/>
      <c r="E72" s="179"/>
      <c r="F72" s="179"/>
      <c r="G72" s="182"/>
      <c r="H72" s="29"/>
      <c r="I72" s="25"/>
      <c r="J72" s="25"/>
      <c r="K72" s="184"/>
      <c r="L72" s="25"/>
      <c r="M72" s="25"/>
      <c r="N72" s="25"/>
      <c r="O72" s="25"/>
      <c r="P72" s="187"/>
      <c r="Q72" s="28"/>
      <c r="R72" s="179"/>
      <c r="S72" s="179"/>
      <c r="T72" s="28"/>
      <c r="U72" s="188"/>
    </row>
    <row r="73" spans="2:21">
      <c r="B73" s="217" t="s">
        <v>195</v>
      </c>
      <c r="C73" s="217"/>
      <c r="D73" s="217"/>
      <c r="E73" s="179"/>
      <c r="F73" s="179"/>
      <c r="G73" s="217" t="s">
        <v>195</v>
      </c>
      <c r="H73" s="217"/>
      <c r="I73" s="179"/>
      <c r="J73" s="179"/>
      <c r="K73" s="217" t="s">
        <v>195</v>
      </c>
      <c r="L73" s="217"/>
      <c r="M73" s="179"/>
      <c r="N73" s="179"/>
      <c r="O73" s="217" t="s">
        <v>195</v>
      </c>
      <c r="P73" s="217"/>
      <c r="Q73" s="217"/>
      <c r="R73" s="179"/>
      <c r="S73" s="179"/>
      <c r="T73" s="217" t="s">
        <v>195</v>
      </c>
      <c r="U73" s="217"/>
    </row>
    <row r="74" spans="2:21">
      <c r="B74" s="179"/>
      <c r="C74" s="179"/>
      <c r="D74" s="191"/>
      <c r="E74" s="179"/>
      <c r="F74" s="179"/>
      <c r="G74" s="193"/>
      <c r="H74" s="179"/>
      <c r="I74" s="179"/>
      <c r="J74" s="179"/>
      <c r="K74" s="179"/>
      <c r="L74" s="191"/>
      <c r="M74" s="179"/>
      <c r="N74" s="179"/>
      <c r="O74" s="179"/>
      <c r="P74" s="193"/>
      <c r="Q74" s="179"/>
      <c r="R74" s="179"/>
      <c r="S74" s="179"/>
      <c r="T74" s="179"/>
      <c r="U74" s="191"/>
    </row>
    <row r="75" spans="2:21" s="21" customFormat="1" ht="30" customHeight="1">
      <c r="B75" s="216" t="s">
        <v>625</v>
      </c>
      <c r="C75" s="216"/>
      <c r="D75" s="216"/>
      <c r="E75" s="179"/>
      <c r="F75" s="179"/>
      <c r="G75" s="216" t="s">
        <v>626</v>
      </c>
      <c r="H75" s="216"/>
      <c r="I75" s="179"/>
      <c r="J75" s="179"/>
      <c r="K75" s="207" t="s">
        <v>625</v>
      </c>
      <c r="L75" s="207"/>
      <c r="M75" s="179"/>
      <c r="N75" s="179"/>
      <c r="O75" s="207" t="s">
        <v>627</v>
      </c>
      <c r="P75" s="207"/>
      <c r="Q75" s="207"/>
      <c r="R75" s="179"/>
      <c r="S75" s="179"/>
      <c r="T75" s="207" t="s">
        <v>628</v>
      </c>
      <c r="U75" s="207"/>
    </row>
    <row r="76" spans="2:21" ht="10" customHeight="1">
      <c r="B76" s="180"/>
      <c r="C76" s="180"/>
      <c r="D76" s="180"/>
      <c r="E76" s="179"/>
      <c r="F76" s="179"/>
      <c r="G76" s="190"/>
      <c r="H76" s="180"/>
      <c r="I76" s="179"/>
      <c r="J76" s="179"/>
      <c r="K76" s="179"/>
      <c r="L76" s="179"/>
      <c r="M76" s="179"/>
      <c r="N76" s="179"/>
      <c r="O76" s="179"/>
      <c r="P76" s="179"/>
      <c r="Q76" s="179"/>
      <c r="R76" s="179"/>
      <c r="S76" s="179"/>
      <c r="T76" s="179"/>
      <c r="U76" s="194"/>
    </row>
    <row r="77" spans="2:21" s="21" customFormat="1" ht="30" customHeight="1">
      <c r="B77" s="219"/>
      <c r="C77" s="219"/>
      <c r="D77" s="219"/>
      <c r="E77" s="179"/>
      <c r="F77" s="179"/>
      <c r="G77" s="216" t="s">
        <v>629</v>
      </c>
      <c r="H77" s="216"/>
      <c r="I77" s="179"/>
      <c r="J77" s="179"/>
      <c r="K77" s="179"/>
      <c r="L77" s="179"/>
      <c r="M77" s="179"/>
      <c r="N77" s="179"/>
      <c r="O77" s="179"/>
      <c r="P77" s="179"/>
      <c r="Q77" s="179"/>
      <c r="R77" s="179"/>
      <c r="S77" s="179"/>
      <c r="T77" s="207" t="s">
        <v>630</v>
      </c>
      <c r="U77" s="207"/>
    </row>
    <row r="78" spans="2:21" ht="10" customHeight="1">
      <c r="B78" s="180"/>
      <c r="C78" s="180"/>
      <c r="D78" s="180"/>
      <c r="E78" s="179"/>
      <c r="F78" s="179"/>
      <c r="G78" s="190"/>
      <c r="H78" s="180"/>
      <c r="I78" s="179"/>
      <c r="J78" s="179"/>
      <c r="K78" s="179"/>
      <c r="L78" s="179"/>
      <c r="M78" s="179"/>
      <c r="N78" s="179"/>
      <c r="O78" s="179"/>
      <c r="P78" s="179"/>
      <c r="Q78" s="179"/>
      <c r="R78" s="179"/>
      <c r="S78" s="179"/>
      <c r="T78" s="179"/>
      <c r="U78" s="191"/>
    </row>
    <row r="79" spans="2:21" s="21" customFormat="1" ht="30" customHeight="1">
      <c r="B79" s="219"/>
      <c r="C79" s="219"/>
      <c r="D79" s="219"/>
      <c r="E79" s="179"/>
      <c r="F79" s="179"/>
      <c r="G79" s="216" t="s">
        <v>631</v>
      </c>
      <c r="H79" s="216"/>
      <c r="I79" s="179"/>
      <c r="J79" s="179"/>
      <c r="K79" s="179"/>
      <c r="L79" s="179"/>
      <c r="M79" s="179"/>
      <c r="N79" s="179"/>
      <c r="O79" s="179"/>
      <c r="P79" s="218"/>
      <c r="Q79" s="218"/>
      <c r="R79" s="179"/>
      <c r="S79" s="179"/>
      <c r="T79" s="207" t="s">
        <v>632</v>
      </c>
      <c r="U79" s="207"/>
    </row>
    <row r="80" spans="2:21" ht="10" customHeight="1">
      <c r="B80" s="180"/>
      <c r="C80" s="180"/>
      <c r="D80" s="180"/>
      <c r="E80" s="179"/>
      <c r="F80" s="179"/>
      <c r="G80" s="180"/>
      <c r="H80" s="180"/>
      <c r="I80" s="179"/>
      <c r="J80" s="179"/>
      <c r="K80" s="179"/>
      <c r="L80" s="179"/>
      <c r="M80" s="179"/>
      <c r="N80" s="179"/>
      <c r="O80" s="179"/>
      <c r="P80" s="179"/>
      <c r="Q80" s="179"/>
      <c r="R80" s="179"/>
      <c r="S80" s="179"/>
      <c r="T80" s="179"/>
      <c r="U80" s="191"/>
    </row>
    <row r="81" spans="2:21" s="21" customFormat="1" ht="30" customHeight="1">
      <c r="B81" s="180"/>
      <c r="C81" s="180"/>
      <c r="D81" s="180"/>
      <c r="E81" s="179"/>
      <c r="F81" s="179"/>
      <c r="G81" s="180"/>
      <c r="H81" s="180"/>
      <c r="I81" s="179"/>
      <c r="J81" s="179"/>
      <c r="K81" s="179"/>
      <c r="L81" s="179"/>
      <c r="M81" s="179"/>
      <c r="N81" s="179"/>
      <c r="O81" s="179"/>
      <c r="P81" s="179"/>
      <c r="Q81" s="179"/>
      <c r="R81" s="179"/>
      <c r="S81" s="179"/>
      <c r="T81" s="207" t="s">
        <v>633</v>
      </c>
      <c r="U81" s="207"/>
    </row>
    <row r="82" spans="2:21" ht="10" customHeight="1">
      <c r="B82" s="180"/>
      <c r="C82" s="180"/>
      <c r="D82" s="180"/>
      <c r="E82" s="179"/>
      <c r="F82" s="179"/>
      <c r="G82" s="180"/>
      <c r="H82" s="180"/>
      <c r="I82" s="179"/>
      <c r="J82" s="179"/>
      <c r="K82" s="179"/>
      <c r="L82" s="179"/>
      <c r="M82" s="179"/>
      <c r="N82" s="179"/>
      <c r="O82" s="179"/>
      <c r="P82" s="179"/>
      <c r="Q82" s="179"/>
      <c r="R82" s="179"/>
      <c r="S82" s="179"/>
      <c r="T82" s="179"/>
      <c r="U82" s="191"/>
    </row>
    <row r="83" spans="2:21" s="21" customFormat="1" ht="30" customHeight="1">
      <c r="B83" s="180"/>
      <c r="C83" s="180"/>
      <c r="D83" s="180"/>
      <c r="E83" s="179"/>
      <c r="F83" s="179"/>
      <c r="G83" s="180"/>
      <c r="H83" s="180"/>
      <c r="I83" s="179"/>
      <c r="J83" s="179"/>
      <c r="K83" s="179"/>
      <c r="L83" s="179"/>
      <c r="M83" s="179"/>
      <c r="N83" s="179"/>
      <c r="O83" s="179"/>
      <c r="P83" s="179"/>
      <c r="Q83" s="179"/>
      <c r="R83" s="179"/>
      <c r="S83" s="179"/>
      <c r="T83" s="207" t="s">
        <v>631</v>
      </c>
      <c r="U83" s="207"/>
    </row>
    <row r="84" spans="2:21"/>
    <row r="85" spans="2:21"/>
    <row r="86" spans="2:21"/>
    <row r="87" spans="2:21"/>
  </sheetData>
  <mergeCells count="81">
    <mergeCell ref="C31:U31"/>
    <mergeCell ref="C30:U30"/>
    <mergeCell ref="C32:U32"/>
    <mergeCell ref="L45:R45"/>
    <mergeCell ref="Q48:T48"/>
    <mergeCell ref="K48:L48"/>
    <mergeCell ref="B35:U35"/>
    <mergeCell ref="B36:U36"/>
    <mergeCell ref="F40:L40"/>
    <mergeCell ref="L43:R43"/>
    <mergeCell ref="D45:G45"/>
    <mergeCell ref="B48:D48"/>
    <mergeCell ref="G48:H48"/>
    <mergeCell ref="B8:U8"/>
    <mergeCell ref="B10:U10"/>
    <mergeCell ref="B21:I21"/>
    <mergeCell ref="C19:U19"/>
    <mergeCell ref="C20:U20"/>
    <mergeCell ref="B9:I9"/>
    <mergeCell ref="T83:U83"/>
    <mergeCell ref="T75:U75"/>
    <mergeCell ref="T79:U79"/>
    <mergeCell ref="T67:U67"/>
    <mergeCell ref="T69:U69"/>
    <mergeCell ref="T73:U73"/>
    <mergeCell ref="T77:U77"/>
    <mergeCell ref="G77:H77"/>
    <mergeCell ref="B61:D61"/>
    <mergeCell ref="T55:U55"/>
    <mergeCell ref="D43:G43"/>
    <mergeCell ref="T81:U81"/>
    <mergeCell ref="T63:U63"/>
    <mergeCell ref="T65:U65"/>
    <mergeCell ref="P79:Q79"/>
    <mergeCell ref="K61:L61"/>
    <mergeCell ref="O73:Q73"/>
    <mergeCell ref="O75:Q75"/>
    <mergeCell ref="G79:H79"/>
    <mergeCell ref="B77:D77"/>
    <mergeCell ref="B79:D79"/>
    <mergeCell ref="G59:H59"/>
    <mergeCell ref="G61:H61"/>
    <mergeCell ref="B75:D75"/>
    <mergeCell ref="K75:L75"/>
    <mergeCell ref="T71:U71"/>
    <mergeCell ref="G63:H63"/>
    <mergeCell ref="G65:H65"/>
    <mergeCell ref="G73:H73"/>
    <mergeCell ref="G75:H75"/>
    <mergeCell ref="B73:D73"/>
    <mergeCell ref="K73:L73"/>
    <mergeCell ref="O63:Q63"/>
    <mergeCell ref="O65:Q65"/>
    <mergeCell ref="B24:U24"/>
    <mergeCell ref="B29:U29"/>
    <mergeCell ref="B16:U16"/>
    <mergeCell ref="B12:U12"/>
    <mergeCell ref="C26:U26"/>
    <mergeCell ref="C25:U25"/>
    <mergeCell ref="C27:U27"/>
    <mergeCell ref="B18:U18"/>
    <mergeCell ref="B50:D50"/>
    <mergeCell ref="Q50:T50"/>
    <mergeCell ref="K50:L50"/>
    <mergeCell ref="T61:U61"/>
    <mergeCell ref="O61:Q61"/>
    <mergeCell ref="K59:L59"/>
    <mergeCell ref="O59:Q59"/>
    <mergeCell ref="B55:D55"/>
    <mergeCell ref="K55:L55"/>
    <mergeCell ref="O55:Q55"/>
    <mergeCell ref="G55:H55"/>
    <mergeCell ref="T59:U59"/>
    <mergeCell ref="B59:D59"/>
    <mergeCell ref="O52:U52"/>
    <mergeCell ref="B57:D57"/>
    <mergeCell ref="G57:I57"/>
    <mergeCell ref="K57:M57"/>
    <mergeCell ref="O57:Q57"/>
    <mergeCell ref="T57:U57"/>
    <mergeCell ref="G50:H50"/>
  </mergeCell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D1DC-1B91-4DB4-B01B-433FEF9B57D5}">
  <sheetPr codeName="Sheet2"/>
  <dimension ref="A1:Q41"/>
  <sheetViews>
    <sheetView showGridLines="0" workbookViewId="0"/>
  </sheetViews>
  <sheetFormatPr defaultColWidth="0" defaultRowHeight="14.5" zeroHeight="1"/>
  <cols>
    <col min="1" max="1" width="3.54296875" customWidth="1"/>
    <col min="2" max="2" width="3.453125" customWidth="1"/>
    <col min="3" max="3" width="39.81640625" customWidth="1"/>
    <col min="4" max="4" width="15.36328125" customWidth="1"/>
    <col min="5" max="5" width="17.1796875" customWidth="1"/>
    <col min="6" max="6" width="14.453125" bestFit="1" customWidth="1"/>
    <col min="7" max="7" width="9.36328125" customWidth="1"/>
    <col min="8" max="10" width="10.453125" customWidth="1"/>
    <col min="11" max="11" width="3.453125" customWidth="1"/>
    <col min="12" max="12" width="23.36328125" customWidth="1"/>
    <col min="13" max="13" width="3.54296875" customWidth="1"/>
    <col min="14" max="16384" width="8.7265625" hidden="1"/>
  </cols>
  <sheetData>
    <row r="1" spans="2:17"/>
    <row r="2" spans="2:17"/>
    <row r="3" spans="2:17" ht="31">
      <c r="B3" s="14" t="s">
        <v>196</v>
      </c>
    </row>
    <row r="4" spans="2:17"/>
    <row r="5" spans="2:17"/>
    <row r="6" spans="2:17" ht="15.5">
      <c r="B6" s="221" t="s">
        <v>581</v>
      </c>
      <c r="C6" s="221"/>
      <c r="D6" s="221"/>
      <c r="E6" s="221"/>
      <c r="F6" s="221"/>
      <c r="G6" s="221"/>
      <c r="H6" s="221"/>
      <c r="I6" s="221"/>
      <c r="J6" s="221"/>
      <c r="K6" s="221"/>
      <c r="L6" s="221"/>
    </row>
    <row r="7" spans="2:17" ht="15.5">
      <c r="B7" s="170"/>
      <c r="C7" s="170"/>
      <c r="D7" s="170"/>
      <c r="E7" s="170"/>
      <c r="F7" s="170"/>
      <c r="G7" s="170"/>
      <c r="H7" s="170"/>
      <c r="I7" s="170"/>
      <c r="J7" s="170"/>
      <c r="K7" s="170"/>
      <c r="L7" s="170"/>
    </row>
    <row r="8" spans="2:17" ht="15.5">
      <c r="B8" s="222" t="s">
        <v>580</v>
      </c>
      <c r="C8" s="222"/>
      <c r="D8" s="222"/>
      <c r="E8" s="222"/>
      <c r="F8" s="222"/>
      <c r="G8" s="222"/>
      <c r="H8" s="222"/>
      <c r="I8" s="222"/>
      <c r="J8" s="222"/>
      <c r="K8" s="222"/>
      <c r="L8" s="222"/>
    </row>
    <row r="9" spans="2:17" ht="29" customHeight="1">
      <c r="B9" s="31" t="s">
        <v>475</v>
      </c>
      <c r="C9" s="213" t="s">
        <v>578</v>
      </c>
      <c r="D9" s="213"/>
      <c r="E9" s="213"/>
      <c r="F9" s="213"/>
      <c r="G9" s="213"/>
      <c r="H9" s="213"/>
      <c r="I9" s="213"/>
      <c r="J9" s="213"/>
      <c r="K9" s="213"/>
      <c r="L9" s="213"/>
    </row>
    <row r="10" spans="2:17" ht="29" customHeight="1">
      <c r="B10" s="31" t="s">
        <v>475</v>
      </c>
      <c r="C10" s="213" t="s">
        <v>579</v>
      </c>
      <c r="D10" s="213"/>
      <c r="E10" s="213"/>
      <c r="F10" s="213"/>
      <c r="G10" s="213"/>
      <c r="H10" s="213"/>
      <c r="I10" s="213"/>
      <c r="J10" s="213"/>
      <c r="K10" s="213"/>
      <c r="L10" s="213"/>
    </row>
    <row r="11" spans="2:17">
      <c r="B11" s="223" t="s">
        <v>584</v>
      </c>
      <c r="C11" s="223"/>
      <c r="D11" s="223"/>
      <c r="E11" s="223"/>
      <c r="F11" s="223"/>
      <c r="G11" s="223"/>
      <c r="H11" s="223"/>
      <c r="I11" s="223"/>
      <c r="J11" s="223"/>
      <c r="K11" s="223"/>
      <c r="L11" s="223"/>
    </row>
    <row r="12" spans="2:17" ht="15.5">
      <c r="B12" s="222"/>
      <c r="C12" s="222"/>
      <c r="D12" s="222"/>
      <c r="E12" s="222"/>
      <c r="F12" s="222"/>
      <c r="G12" s="222"/>
      <c r="H12" s="222"/>
      <c r="I12" s="222"/>
      <c r="J12" s="222"/>
      <c r="K12" s="222"/>
      <c r="L12" s="222"/>
    </row>
    <row r="13" spans="2:17">
      <c r="B13" s="215" t="s">
        <v>582</v>
      </c>
      <c r="C13" s="215"/>
      <c r="D13" s="215"/>
      <c r="E13" s="215"/>
      <c r="F13" s="215"/>
      <c r="G13" s="215"/>
      <c r="H13" s="215"/>
      <c r="I13" s="215"/>
      <c r="J13" s="215"/>
      <c r="K13" s="215"/>
      <c r="L13" s="215"/>
    </row>
    <row r="14" spans="2:17" ht="14.5" customHeight="1">
      <c r="B14" s="31" t="s">
        <v>475</v>
      </c>
      <c r="C14" s="213" t="s">
        <v>583</v>
      </c>
      <c r="D14" s="213"/>
      <c r="E14" s="213"/>
      <c r="F14" s="213"/>
      <c r="G14" s="213"/>
      <c r="H14" s="213"/>
      <c r="I14" s="213"/>
      <c r="J14" s="213"/>
      <c r="K14" s="213"/>
      <c r="L14" s="213"/>
      <c r="N14" s="17"/>
      <c r="O14" s="17"/>
      <c r="P14" s="17"/>
      <c r="Q14" s="17"/>
    </row>
    <row r="15" spans="2:17">
      <c r="B15" s="31" t="s">
        <v>475</v>
      </c>
      <c r="C15" s="213" t="s">
        <v>479</v>
      </c>
      <c r="D15" s="213"/>
      <c r="E15" s="213"/>
      <c r="F15" s="213"/>
      <c r="G15" s="213"/>
      <c r="H15" s="213"/>
      <c r="I15" s="213"/>
      <c r="J15" s="213"/>
      <c r="K15" s="213"/>
      <c r="L15" s="213"/>
    </row>
    <row r="16" spans="2:17" ht="29" customHeight="1">
      <c r="B16" s="31" t="s">
        <v>475</v>
      </c>
      <c r="C16" s="224" t="s">
        <v>480</v>
      </c>
      <c r="D16" s="224"/>
      <c r="E16" s="224"/>
      <c r="F16" s="224"/>
      <c r="G16" s="224"/>
      <c r="H16" s="224"/>
      <c r="I16" s="224"/>
      <c r="J16" s="224"/>
      <c r="K16" s="224"/>
      <c r="L16" s="224"/>
    </row>
    <row r="17" spans="2:12">
      <c r="B17" s="223" t="s">
        <v>474</v>
      </c>
      <c r="C17" s="223"/>
      <c r="D17" s="223"/>
      <c r="E17" s="223"/>
      <c r="F17" s="223"/>
      <c r="G17" s="223"/>
      <c r="H17" s="223"/>
      <c r="I17" s="223"/>
      <c r="J17" s="223"/>
      <c r="K17" s="223"/>
      <c r="L17" s="223"/>
    </row>
    <row r="18" spans="2:12">
      <c r="C18" s="30"/>
      <c r="D18" s="30"/>
      <c r="E18" s="30"/>
      <c r="F18" s="30"/>
      <c r="G18" s="30"/>
      <c r="H18" s="30"/>
      <c r="I18" s="30"/>
      <c r="J18" s="30"/>
      <c r="K18" s="30"/>
      <c r="L18" s="30"/>
    </row>
    <row r="19" spans="2:12">
      <c r="B19" s="34"/>
      <c r="C19" s="34"/>
      <c r="D19" s="34"/>
      <c r="E19" s="34"/>
      <c r="F19" s="34"/>
      <c r="G19" s="34"/>
      <c r="H19" s="34"/>
      <c r="I19" s="34"/>
      <c r="J19" s="34"/>
      <c r="K19" s="34"/>
      <c r="L19" s="34"/>
    </row>
    <row r="20" spans="2:12" ht="18.5">
      <c r="B20" s="34"/>
      <c r="C20" s="225" t="s">
        <v>463</v>
      </c>
      <c r="D20" s="225"/>
      <c r="E20" s="225"/>
      <c r="F20" s="225"/>
      <c r="G20" s="225"/>
      <c r="H20" s="225" t="s">
        <v>197</v>
      </c>
      <c r="I20" s="225"/>
      <c r="J20" s="86" t="s">
        <v>198</v>
      </c>
      <c r="K20" s="86"/>
      <c r="L20" s="34"/>
    </row>
    <row r="21" spans="2:12" ht="34.5" customHeight="1">
      <c r="B21" s="34"/>
      <c r="C21" s="47" t="s">
        <v>215</v>
      </c>
      <c r="D21" s="47" t="s">
        <v>216</v>
      </c>
      <c r="E21" s="47" t="s">
        <v>217</v>
      </c>
      <c r="F21" s="71" t="s">
        <v>218</v>
      </c>
      <c r="G21" s="67" t="s">
        <v>219</v>
      </c>
      <c r="H21" s="47" t="s">
        <v>206</v>
      </c>
      <c r="I21" s="47" t="s">
        <v>207</v>
      </c>
      <c r="J21" s="47" t="s">
        <v>2</v>
      </c>
      <c r="K21" s="47"/>
      <c r="L21" s="89" t="s">
        <v>416</v>
      </c>
    </row>
    <row r="22" spans="2:12" ht="15" thickBot="1">
      <c r="B22" s="34"/>
      <c r="C22" s="80"/>
      <c r="D22" s="80"/>
      <c r="E22" s="80"/>
      <c r="F22" s="81"/>
      <c r="G22" s="82"/>
      <c r="H22" s="80"/>
      <c r="I22" s="83"/>
      <c r="J22" s="80" t="s">
        <v>355</v>
      </c>
      <c r="K22" s="80"/>
      <c r="L22" s="89" t="s">
        <v>413</v>
      </c>
    </row>
    <row r="23" spans="2:12" ht="16.5">
      <c r="B23" s="34"/>
      <c r="C23" s="48" t="s">
        <v>83</v>
      </c>
      <c r="D23" s="49" t="s">
        <v>84</v>
      </c>
      <c r="E23" s="49" t="s">
        <v>85</v>
      </c>
      <c r="F23" s="49" t="s">
        <v>86</v>
      </c>
      <c r="G23" s="50" t="s">
        <v>87</v>
      </c>
      <c r="H23" s="59" t="s">
        <v>234</v>
      </c>
      <c r="I23" s="60" t="s">
        <v>235</v>
      </c>
      <c r="J23" s="61" t="s">
        <v>90</v>
      </c>
      <c r="K23" s="87"/>
      <c r="L23" s="89" t="s">
        <v>414</v>
      </c>
    </row>
    <row r="24" spans="2:12" ht="15" thickBot="1">
      <c r="B24" s="34"/>
      <c r="C24" s="51" t="s">
        <v>94</v>
      </c>
      <c r="D24" s="36" t="s">
        <v>95</v>
      </c>
      <c r="E24" s="36" t="s">
        <v>96</v>
      </c>
      <c r="F24" s="36">
        <v>1</v>
      </c>
      <c r="G24" s="52">
        <v>75.6053</v>
      </c>
      <c r="H24" s="90">
        <v>99.224050000000005</v>
      </c>
      <c r="I24" s="91">
        <v>75.6053</v>
      </c>
      <c r="J24" s="92">
        <v>23.618750000000006</v>
      </c>
      <c r="K24" s="88"/>
      <c r="L24" s="89" t="s">
        <v>415</v>
      </c>
    </row>
    <row r="25" spans="2:12">
      <c r="B25" s="34"/>
      <c r="C25" s="53" t="s">
        <v>94</v>
      </c>
      <c r="D25" s="35" t="s">
        <v>95</v>
      </c>
      <c r="E25" s="35" t="s">
        <v>97</v>
      </c>
      <c r="F25" s="35">
        <v>2</v>
      </c>
      <c r="G25" s="54">
        <v>91.019970000000001</v>
      </c>
      <c r="H25" s="34"/>
      <c r="I25" s="34"/>
      <c r="J25" s="34"/>
      <c r="K25" s="34"/>
      <c r="L25" s="34"/>
    </row>
    <row r="26" spans="2:12">
      <c r="B26" s="34"/>
      <c r="C26" s="53" t="s">
        <v>94</v>
      </c>
      <c r="D26" s="35" t="s">
        <v>95</v>
      </c>
      <c r="E26" s="35" t="s">
        <v>98</v>
      </c>
      <c r="F26" s="35">
        <v>3</v>
      </c>
      <c r="G26" s="54">
        <v>96.039590000000004</v>
      </c>
      <c r="H26" s="33"/>
      <c r="I26" s="34"/>
      <c r="J26" s="34"/>
      <c r="K26" s="34"/>
      <c r="L26" s="34"/>
    </row>
    <row r="27" spans="2:12">
      <c r="B27" s="34"/>
      <c r="C27" s="53" t="s">
        <v>94</v>
      </c>
      <c r="D27" s="35" t="s">
        <v>95</v>
      </c>
      <c r="E27" s="35" t="s">
        <v>99</v>
      </c>
      <c r="F27" s="35">
        <v>4</v>
      </c>
      <c r="G27" s="54">
        <v>97.042230000000004</v>
      </c>
      <c r="H27" s="33"/>
      <c r="I27" s="34"/>
      <c r="J27" s="34"/>
      <c r="K27" s="34"/>
      <c r="L27" s="34"/>
    </row>
    <row r="28" spans="2:12" ht="15" thickBot="1">
      <c r="B28" s="34"/>
      <c r="C28" s="55" t="s">
        <v>94</v>
      </c>
      <c r="D28" s="56" t="s">
        <v>95</v>
      </c>
      <c r="E28" s="56" t="s">
        <v>100</v>
      </c>
      <c r="F28" s="56">
        <v>5</v>
      </c>
      <c r="G28" s="57">
        <v>99.224050000000005</v>
      </c>
      <c r="H28" s="33"/>
      <c r="I28" s="34"/>
      <c r="J28" s="34"/>
      <c r="K28" s="34"/>
      <c r="L28" s="34"/>
    </row>
    <row r="29" spans="2:12">
      <c r="B29" s="34"/>
      <c r="C29" s="34"/>
      <c r="D29" s="34"/>
      <c r="E29" s="34"/>
      <c r="F29" s="34"/>
      <c r="G29" s="34"/>
      <c r="H29" s="34"/>
      <c r="I29" s="34"/>
      <c r="J29" s="34"/>
      <c r="K29" s="34"/>
      <c r="L29" s="34"/>
    </row>
    <row r="30" spans="2:12">
      <c r="B30" s="171"/>
      <c r="C30" s="171"/>
      <c r="D30" s="171"/>
      <c r="E30" s="171"/>
      <c r="F30" s="171"/>
      <c r="G30" s="171"/>
      <c r="H30" s="171"/>
      <c r="I30" s="171"/>
      <c r="J30" s="171"/>
      <c r="K30" s="171"/>
      <c r="L30" s="171"/>
    </row>
    <row r="31" spans="2:12">
      <c r="B31" s="213" t="s">
        <v>577</v>
      </c>
      <c r="C31" s="213"/>
      <c r="D31" s="213"/>
      <c r="E31" s="213"/>
      <c r="F31" s="213"/>
      <c r="G31" s="213"/>
      <c r="H31" s="213"/>
      <c r="I31" s="213"/>
      <c r="J31" s="213"/>
      <c r="K31" s="213"/>
      <c r="L31" s="213"/>
    </row>
    <row r="32" spans="2:12">
      <c r="B32" s="31" t="s">
        <v>475</v>
      </c>
      <c r="C32" s="213" t="s">
        <v>476</v>
      </c>
      <c r="D32" s="213"/>
      <c r="E32" s="213"/>
      <c r="F32" s="213"/>
      <c r="G32" s="213"/>
      <c r="H32" s="213"/>
      <c r="I32" s="213"/>
      <c r="J32" s="213"/>
      <c r="K32" s="213"/>
      <c r="L32" s="213"/>
    </row>
    <row r="33" spans="2:12">
      <c r="B33" s="31" t="s">
        <v>475</v>
      </c>
      <c r="C33" s="213" t="s">
        <v>477</v>
      </c>
      <c r="D33" s="213"/>
      <c r="E33" s="213"/>
      <c r="F33" s="213"/>
      <c r="G33" s="213"/>
      <c r="H33" s="213"/>
      <c r="I33" s="213"/>
      <c r="J33" s="213"/>
      <c r="K33" s="213"/>
      <c r="L33" s="213"/>
    </row>
    <row r="34" spans="2:12" ht="29.5" customHeight="1">
      <c r="B34" s="31" t="s">
        <v>475</v>
      </c>
      <c r="C34" s="213" t="s">
        <v>491</v>
      </c>
      <c r="D34" s="213"/>
      <c r="E34" s="213"/>
      <c r="F34" s="213"/>
      <c r="G34" s="213"/>
      <c r="H34" s="213"/>
      <c r="I34" s="213"/>
      <c r="J34" s="213"/>
      <c r="K34" s="213"/>
      <c r="L34" s="213"/>
    </row>
    <row r="35" spans="2:12">
      <c r="B35" s="31" t="s">
        <v>475</v>
      </c>
      <c r="C35" s="213" t="s">
        <v>481</v>
      </c>
      <c r="D35" s="213"/>
      <c r="E35" s="213"/>
      <c r="F35" s="213"/>
      <c r="G35" s="213"/>
      <c r="H35" s="213"/>
      <c r="I35" s="213"/>
      <c r="J35" s="213"/>
      <c r="K35" s="213"/>
      <c r="L35" s="213"/>
    </row>
    <row r="36" spans="2:12">
      <c r="B36" s="31" t="s">
        <v>475</v>
      </c>
      <c r="C36" s="213" t="s">
        <v>478</v>
      </c>
      <c r="D36" s="213"/>
      <c r="E36" s="213"/>
      <c r="F36" s="213"/>
      <c r="G36" s="213"/>
      <c r="H36" s="213"/>
      <c r="I36" s="213"/>
      <c r="J36" s="213"/>
      <c r="K36" s="213"/>
      <c r="L36" s="213"/>
    </row>
    <row r="37" spans="2:12"/>
    <row r="38" spans="2:12" ht="31" customHeight="1">
      <c r="B38" s="224" t="s">
        <v>536</v>
      </c>
      <c r="C38" s="224"/>
      <c r="D38" s="224"/>
      <c r="E38" s="224"/>
      <c r="F38" s="224"/>
      <c r="G38" s="224"/>
      <c r="H38" s="224"/>
      <c r="I38" s="224"/>
      <c r="J38" s="224"/>
      <c r="K38" s="224"/>
      <c r="L38" s="224"/>
    </row>
    <row r="39" spans="2:12">
      <c r="B39" s="213"/>
      <c r="C39" s="213"/>
      <c r="D39" s="213"/>
      <c r="E39" s="213"/>
      <c r="F39" s="213"/>
      <c r="G39" s="213"/>
      <c r="H39" s="213"/>
      <c r="I39" s="213"/>
      <c r="J39" s="213"/>
      <c r="K39" s="213"/>
      <c r="L39" s="213"/>
    </row>
    <row r="40" spans="2:12"/>
    <row r="41" spans="2:12"/>
  </sheetData>
  <mergeCells count="21">
    <mergeCell ref="B39:L39"/>
    <mergeCell ref="B17:L17"/>
    <mergeCell ref="C16:L16"/>
    <mergeCell ref="C32:L32"/>
    <mergeCell ref="C33:L33"/>
    <mergeCell ref="C34:L34"/>
    <mergeCell ref="C35:L35"/>
    <mergeCell ref="C36:L36"/>
    <mergeCell ref="B38:L38"/>
    <mergeCell ref="B31:L31"/>
    <mergeCell ref="C20:G20"/>
    <mergeCell ref="H20:I20"/>
    <mergeCell ref="B13:L13"/>
    <mergeCell ref="C14:L14"/>
    <mergeCell ref="C15:L15"/>
    <mergeCell ref="B6:L6"/>
    <mergeCell ref="B8:L8"/>
    <mergeCell ref="B12:L12"/>
    <mergeCell ref="C9:L9"/>
    <mergeCell ref="C10:L10"/>
    <mergeCell ref="B11:L11"/>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FB1D-B620-4998-AD91-AC65558C0DF1}">
  <sheetPr codeName="Sheet3"/>
  <dimension ref="A1:P22"/>
  <sheetViews>
    <sheetView showGridLines="0" zoomScale="90" zoomScaleNormal="90" workbookViewId="0">
      <pane xSplit="2" ySplit="1" topLeftCell="C2" activePane="bottomRight" state="frozen"/>
      <selection pane="topRight" activeCell="C1" sqref="C1"/>
      <selection pane="bottomLeft" activeCell="A4" sqref="A4"/>
      <selection pane="bottomRight"/>
    </sheetView>
  </sheetViews>
  <sheetFormatPr defaultColWidth="0" defaultRowHeight="14.5"/>
  <cols>
    <col min="1" max="1" width="8.7265625" style="1" customWidth="1"/>
    <col min="2" max="2" width="27.453125" style="3" customWidth="1"/>
    <col min="3" max="3" width="13.81640625" style="1" bestFit="1" customWidth="1"/>
    <col min="4" max="4" width="12.26953125" style="1" bestFit="1" customWidth="1"/>
    <col min="5" max="5" width="10.453125" style="1" bestFit="1" customWidth="1"/>
    <col min="6" max="6" width="13.1796875" style="2" bestFit="1" customWidth="1"/>
    <col min="7" max="7" width="23.26953125" style="1" bestFit="1" customWidth="1"/>
    <col min="8" max="8" width="13.1796875" style="1" bestFit="1" customWidth="1"/>
    <col min="9" max="9" width="46.81640625" style="2" customWidth="1"/>
    <col min="10" max="10" width="45.1796875" style="197" customWidth="1"/>
    <col min="11" max="11" width="34" style="5" customWidth="1"/>
    <col min="12" max="12" width="35.26953125" style="5" customWidth="1"/>
    <col min="13" max="13" width="66.453125" style="2" customWidth="1"/>
    <col min="14" max="14" width="77" style="2" customWidth="1"/>
    <col min="15" max="15" width="4" style="1" customWidth="1"/>
    <col min="16" max="16" width="0" style="1" hidden="1" customWidth="1"/>
    <col min="17" max="16384" width="8.7265625" style="1" hidden="1"/>
  </cols>
  <sheetData>
    <row r="1" spans="1:14" s="3" customFormat="1" ht="43.5">
      <c r="A1" s="4" t="s">
        <v>0</v>
      </c>
      <c r="B1" s="4" t="s">
        <v>175</v>
      </c>
      <c r="C1" s="4" t="s">
        <v>201</v>
      </c>
      <c r="D1" s="4" t="s">
        <v>202</v>
      </c>
      <c r="E1" s="4" t="s">
        <v>203</v>
      </c>
      <c r="F1" s="4" t="s">
        <v>204</v>
      </c>
      <c r="G1" s="4" t="s">
        <v>205</v>
      </c>
      <c r="H1" s="4" t="s">
        <v>41</v>
      </c>
      <c r="I1" s="4" t="s">
        <v>42</v>
      </c>
      <c r="J1" s="195" t="s">
        <v>45</v>
      </c>
      <c r="K1" s="4" t="s">
        <v>43</v>
      </c>
      <c r="L1" s="4" t="s">
        <v>44</v>
      </c>
      <c r="M1" s="4" t="s">
        <v>178</v>
      </c>
      <c r="N1" s="4" t="s">
        <v>46</v>
      </c>
    </row>
    <row r="2" spans="1:14" ht="116">
      <c r="A2" s="11" t="s">
        <v>1</v>
      </c>
      <c r="B2" s="93" t="s">
        <v>2</v>
      </c>
      <c r="C2" s="7" t="s">
        <v>3</v>
      </c>
      <c r="D2" s="7" t="s">
        <v>47</v>
      </c>
      <c r="E2" s="7" t="s">
        <v>48</v>
      </c>
      <c r="F2" s="8" t="s">
        <v>49</v>
      </c>
      <c r="G2" s="7" t="s">
        <v>50</v>
      </c>
      <c r="H2" s="7" t="s">
        <v>51</v>
      </c>
      <c r="I2" s="8" t="s">
        <v>266</v>
      </c>
      <c r="J2" s="196" t="s">
        <v>54</v>
      </c>
      <c r="K2" s="9" t="s">
        <v>52</v>
      </c>
      <c r="L2" s="9" t="s">
        <v>53</v>
      </c>
      <c r="M2" s="8" t="s">
        <v>176</v>
      </c>
      <c r="N2" s="8" t="s">
        <v>484</v>
      </c>
    </row>
    <row r="3" spans="1:14" ht="116">
      <c r="A3" s="12" t="s">
        <v>4</v>
      </c>
      <c r="B3" s="93" t="s">
        <v>5</v>
      </c>
      <c r="C3" s="7" t="s">
        <v>3</v>
      </c>
      <c r="D3" s="7" t="s">
        <v>47</v>
      </c>
      <c r="E3" s="7" t="s">
        <v>48</v>
      </c>
      <c r="F3" s="8" t="s">
        <v>49</v>
      </c>
      <c r="G3" s="7" t="s">
        <v>55</v>
      </c>
      <c r="H3" s="7" t="s">
        <v>56</v>
      </c>
      <c r="I3" s="8" t="s">
        <v>420</v>
      </c>
      <c r="J3" s="196" t="s">
        <v>54</v>
      </c>
      <c r="K3" s="9" t="s">
        <v>57</v>
      </c>
      <c r="L3" s="9" t="s">
        <v>504</v>
      </c>
      <c r="M3" s="8" t="s">
        <v>177</v>
      </c>
      <c r="N3" s="8" t="s">
        <v>485</v>
      </c>
    </row>
    <row r="4" spans="1:14" ht="145">
      <c r="A4" s="12" t="s">
        <v>6</v>
      </c>
      <c r="B4" s="93" t="s">
        <v>7</v>
      </c>
      <c r="C4" s="7" t="s">
        <v>3</v>
      </c>
      <c r="D4" s="7" t="s">
        <v>47</v>
      </c>
      <c r="E4" s="7" t="s">
        <v>59</v>
      </c>
      <c r="F4" s="8" t="s">
        <v>60</v>
      </c>
      <c r="G4" s="7" t="s">
        <v>50</v>
      </c>
      <c r="H4" s="7" t="s">
        <v>51</v>
      </c>
      <c r="I4" s="8" t="s">
        <v>646</v>
      </c>
      <c r="J4" s="196" t="s">
        <v>63</v>
      </c>
      <c r="K4" s="9" t="s">
        <v>61</v>
      </c>
      <c r="L4" s="9" t="s">
        <v>62</v>
      </c>
      <c r="M4" s="8" t="s">
        <v>227</v>
      </c>
      <c r="N4" s="8" t="s">
        <v>635</v>
      </c>
    </row>
    <row r="5" spans="1:14" ht="159.5">
      <c r="A5" s="12" t="s">
        <v>8</v>
      </c>
      <c r="B5" s="93" t="s">
        <v>9</v>
      </c>
      <c r="C5" s="7" t="s">
        <v>3</v>
      </c>
      <c r="D5" s="7" t="s">
        <v>64</v>
      </c>
      <c r="E5" s="7" t="s">
        <v>59</v>
      </c>
      <c r="F5" s="8" t="s">
        <v>60</v>
      </c>
      <c r="G5" s="7" t="s">
        <v>55</v>
      </c>
      <c r="H5" s="7" t="s">
        <v>51</v>
      </c>
      <c r="I5" s="8" t="s">
        <v>647</v>
      </c>
      <c r="J5" s="196" t="s">
        <v>66</v>
      </c>
      <c r="K5" s="9" t="s">
        <v>331</v>
      </c>
      <c r="L5" s="9" t="s">
        <v>65</v>
      </c>
      <c r="M5" s="8" t="s">
        <v>243</v>
      </c>
      <c r="N5" s="8" t="s">
        <v>635</v>
      </c>
    </row>
    <row r="6" spans="1:14" ht="377">
      <c r="A6" s="12" t="s">
        <v>10</v>
      </c>
      <c r="B6" s="93" t="s">
        <v>11</v>
      </c>
      <c r="C6" s="7" t="s">
        <v>3</v>
      </c>
      <c r="D6" s="7" t="s">
        <v>47</v>
      </c>
      <c r="E6" s="7" t="s">
        <v>59</v>
      </c>
      <c r="F6" s="8" t="s">
        <v>60</v>
      </c>
      <c r="G6" s="7" t="s">
        <v>50</v>
      </c>
      <c r="H6" s="7" t="s">
        <v>51</v>
      </c>
      <c r="I6" s="8" t="s">
        <v>648</v>
      </c>
      <c r="J6" s="196" t="s">
        <v>437</v>
      </c>
      <c r="K6" s="9" t="s">
        <v>67</v>
      </c>
      <c r="L6" s="9" t="s">
        <v>179</v>
      </c>
      <c r="M6" s="8" t="s">
        <v>454</v>
      </c>
      <c r="N6" s="8" t="s">
        <v>636</v>
      </c>
    </row>
    <row r="7" spans="1:14" ht="377">
      <c r="A7" s="12" t="s">
        <v>12</v>
      </c>
      <c r="B7" s="93" t="s">
        <v>13</v>
      </c>
      <c r="C7" s="7" t="s">
        <v>3</v>
      </c>
      <c r="D7" s="7" t="s">
        <v>64</v>
      </c>
      <c r="E7" s="7" t="s">
        <v>59</v>
      </c>
      <c r="F7" s="8" t="s">
        <v>60</v>
      </c>
      <c r="G7" s="7" t="s">
        <v>55</v>
      </c>
      <c r="H7" s="7" t="s">
        <v>56</v>
      </c>
      <c r="I7" s="8" t="s">
        <v>649</v>
      </c>
      <c r="J7" s="196" t="s">
        <v>437</v>
      </c>
      <c r="K7" s="9" t="s">
        <v>68</v>
      </c>
      <c r="L7" s="9" t="s">
        <v>179</v>
      </c>
      <c r="M7" s="8" t="s">
        <v>455</v>
      </c>
      <c r="N7" s="8" t="s">
        <v>637</v>
      </c>
    </row>
    <row r="8" spans="1:14" ht="161.5">
      <c r="A8" s="12" t="s">
        <v>14</v>
      </c>
      <c r="B8" s="93" t="s">
        <v>15</v>
      </c>
      <c r="C8" s="7" t="s">
        <v>3</v>
      </c>
      <c r="D8" s="7" t="s">
        <v>47</v>
      </c>
      <c r="E8" s="7" t="s">
        <v>59</v>
      </c>
      <c r="F8" s="8" t="s">
        <v>60</v>
      </c>
      <c r="G8" s="7" t="s">
        <v>50</v>
      </c>
      <c r="H8" s="7" t="s">
        <v>51</v>
      </c>
      <c r="I8" s="8" t="s">
        <v>268</v>
      </c>
      <c r="J8" s="196" t="s">
        <v>70</v>
      </c>
      <c r="K8" s="9" t="s">
        <v>69</v>
      </c>
      <c r="L8" s="10" t="s">
        <v>638</v>
      </c>
      <c r="M8" s="8" t="s">
        <v>188</v>
      </c>
      <c r="N8" s="8" t="s">
        <v>482</v>
      </c>
    </row>
    <row r="9" spans="1:14" ht="176">
      <c r="A9" s="12" t="s">
        <v>16</v>
      </c>
      <c r="B9" s="93" t="s">
        <v>17</v>
      </c>
      <c r="C9" s="7" t="s">
        <v>3</v>
      </c>
      <c r="D9" s="7" t="s">
        <v>64</v>
      </c>
      <c r="E9" s="7" t="s">
        <v>59</v>
      </c>
      <c r="F9" s="8" t="s">
        <v>60</v>
      </c>
      <c r="G9" s="7" t="s">
        <v>55</v>
      </c>
      <c r="H9" s="7" t="s">
        <v>51</v>
      </c>
      <c r="I9" s="8" t="s">
        <v>267</v>
      </c>
      <c r="J9" s="196" t="s">
        <v>261</v>
      </c>
      <c r="K9" s="9" t="s">
        <v>333</v>
      </c>
      <c r="L9" s="10" t="s">
        <v>639</v>
      </c>
      <c r="M9" s="8" t="s">
        <v>187</v>
      </c>
      <c r="N9" s="8" t="s">
        <v>489</v>
      </c>
    </row>
    <row r="10" spans="1:14" ht="174">
      <c r="A10" s="13" t="s">
        <v>18</v>
      </c>
      <c r="B10" s="93" t="s">
        <v>2</v>
      </c>
      <c r="C10" s="7" t="s">
        <v>19</v>
      </c>
      <c r="D10" s="7" t="s">
        <v>47</v>
      </c>
      <c r="E10" s="7" t="s">
        <v>48</v>
      </c>
      <c r="F10" s="8" t="s">
        <v>49</v>
      </c>
      <c r="G10" s="7" t="s">
        <v>50</v>
      </c>
      <c r="H10" s="7" t="s">
        <v>51</v>
      </c>
      <c r="I10" s="8" t="s">
        <v>269</v>
      </c>
      <c r="J10" s="196" t="s">
        <v>54</v>
      </c>
      <c r="K10" s="9" t="s">
        <v>52</v>
      </c>
      <c r="L10" s="9" t="s">
        <v>53</v>
      </c>
      <c r="M10" s="8" t="s">
        <v>176</v>
      </c>
      <c r="N10" s="8" t="s">
        <v>483</v>
      </c>
    </row>
    <row r="11" spans="1:14" ht="159.5">
      <c r="A11" s="13" t="s">
        <v>20</v>
      </c>
      <c r="B11" s="93" t="s">
        <v>5</v>
      </c>
      <c r="C11" s="7" t="s">
        <v>19</v>
      </c>
      <c r="D11" s="7" t="s">
        <v>47</v>
      </c>
      <c r="E11" s="7" t="s">
        <v>48</v>
      </c>
      <c r="F11" s="8" t="s">
        <v>49</v>
      </c>
      <c r="G11" s="7" t="s">
        <v>55</v>
      </c>
      <c r="H11" s="7" t="s">
        <v>56</v>
      </c>
      <c r="I11" s="8" t="s">
        <v>421</v>
      </c>
      <c r="J11" s="196" t="s">
        <v>54</v>
      </c>
      <c r="K11" s="9" t="s">
        <v>57</v>
      </c>
      <c r="L11" s="9" t="s">
        <v>58</v>
      </c>
      <c r="M11" s="8" t="s">
        <v>177</v>
      </c>
      <c r="N11" s="8" t="s">
        <v>486</v>
      </c>
    </row>
    <row r="12" spans="1:14" ht="145">
      <c r="A12" s="13" t="s">
        <v>29</v>
      </c>
      <c r="B12" s="93" t="s">
        <v>30</v>
      </c>
      <c r="C12" s="7" t="s">
        <v>19</v>
      </c>
      <c r="D12" s="7" t="s">
        <v>47</v>
      </c>
      <c r="E12" s="7" t="s">
        <v>59</v>
      </c>
      <c r="F12" s="8" t="s">
        <v>74</v>
      </c>
      <c r="G12" s="7" t="s">
        <v>50</v>
      </c>
      <c r="H12" s="7" t="s">
        <v>51</v>
      </c>
      <c r="I12" s="8" t="s">
        <v>334</v>
      </c>
      <c r="J12" s="196" t="s">
        <v>78</v>
      </c>
      <c r="K12" s="10" t="s">
        <v>77</v>
      </c>
      <c r="L12" s="9" t="s">
        <v>179</v>
      </c>
      <c r="M12" s="8" t="s">
        <v>183</v>
      </c>
      <c r="N12" s="8" t="s">
        <v>337</v>
      </c>
    </row>
    <row r="13" spans="1:14" ht="217.5">
      <c r="A13" s="13" t="s">
        <v>27</v>
      </c>
      <c r="B13" s="93" t="s">
        <v>28</v>
      </c>
      <c r="C13" s="7" t="s">
        <v>19</v>
      </c>
      <c r="D13" s="7" t="s">
        <v>47</v>
      </c>
      <c r="E13" s="7" t="s">
        <v>59</v>
      </c>
      <c r="F13" s="8" t="s">
        <v>74</v>
      </c>
      <c r="G13" s="7" t="s">
        <v>50</v>
      </c>
      <c r="H13" s="7" t="s">
        <v>51</v>
      </c>
      <c r="I13" s="8" t="s">
        <v>335</v>
      </c>
      <c r="J13" s="196" t="s">
        <v>76</v>
      </c>
      <c r="K13" s="10" t="s">
        <v>75</v>
      </c>
      <c r="L13" s="9" t="s">
        <v>179</v>
      </c>
      <c r="M13" s="8" t="s">
        <v>182</v>
      </c>
      <c r="N13" s="8" t="s">
        <v>339</v>
      </c>
    </row>
    <row r="14" spans="1:14" ht="188.5">
      <c r="A14" s="13" t="s">
        <v>31</v>
      </c>
      <c r="B14" s="93" t="s">
        <v>32</v>
      </c>
      <c r="C14" s="7" t="s">
        <v>19</v>
      </c>
      <c r="D14" s="7" t="s">
        <v>47</v>
      </c>
      <c r="E14" s="7" t="s">
        <v>59</v>
      </c>
      <c r="F14" s="8" t="s">
        <v>74</v>
      </c>
      <c r="G14" s="7" t="s">
        <v>50</v>
      </c>
      <c r="H14" s="7" t="s">
        <v>51</v>
      </c>
      <c r="I14" s="8" t="s">
        <v>336</v>
      </c>
      <c r="J14" s="196" t="s">
        <v>80</v>
      </c>
      <c r="K14" s="10" t="s">
        <v>79</v>
      </c>
      <c r="L14" s="9" t="s">
        <v>179</v>
      </c>
      <c r="M14" s="8" t="s">
        <v>181</v>
      </c>
      <c r="N14" s="8" t="s">
        <v>340</v>
      </c>
    </row>
    <row r="15" spans="1:14" ht="145">
      <c r="A15" s="13" t="s">
        <v>33</v>
      </c>
      <c r="B15" s="93" t="s">
        <v>34</v>
      </c>
      <c r="C15" s="7" t="s">
        <v>19</v>
      </c>
      <c r="D15" s="7" t="s">
        <v>64</v>
      </c>
      <c r="E15" s="7" t="s">
        <v>59</v>
      </c>
      <c r="F15" s="8" t="s">
        <v>74</v>
      </c>
      <c r="G15" s="7" t="s">
        <v>55</v>
      </c>
      <c r="H15" s="7" t="s">
        <v>51</v>
      </c>
      <c r="I15" s="8" t="s">
        <v>460</v>
      </c>
      <c r="J15" s="196" t="s">
        <v>78</v>
      </c>
      <c r="K15" s="10" t="s">
        <v>332</v>
      </c>
      <c r="L15" s="9" t="s">
        <v>179</v>
      </c>
      <c r="M15" s="8" t="s">
        <v>180</v>
      </c>
      <c r="N15" s="8" t="s">
        <v>338</v>
      </c>
    </row>
    <row r="16" spans="1:14" ht="87">
      <c r="A16" s="13" t="s">
        <v>21</v>
      </c>
      <c r="B16" s="93" t="s">
        <v>22</v>
      </c>
      <c r="C16" s="7" t="s">
        <v>19</v>
      </c>
      <c r="D16" s="7" t="s">
        <v>47</v>
      </c>
      <c r="E16" s="7" t="s">
        <v>59</v>
      </c>
      <c r="F16" s="8" t="s">
        <v>60</v>
      </c>
      <c r="G16" s="7" t="s">
        <v>71</v>
      </c>
      <c r="H16" s="7" t="s">
        <v>51</v>
      </c>
      <c r="I16" s="8" t="s">
        <v>328</v>
      </c>
      <c r="J16" s="196" t="s">
        <v>173</v>
      </c>
      <c r="K16" s="9" t="s">
        <v>72</v>
      </c>
      <c r="L16" s="10" t="s">
        <v>640</v>
      </c>
      <c r="M16" s="8" t="s">
        <v>186</v>
      </c>
      <c r="N16" s="8" t="s">
        <v>73</v>
      </c>
    </row>
    <row r="17" spans="1:14" ht="145">
      <c r="A17" s="13" t="s">
        <v>23</v>
      </c>
      <c r="B17" s="93" t="s">
        <v>24</v>
      </c>
      <c r="C17" s="7" t="s">
        <v>19</v>
      </c>
      <c r="D17" s="7" t="s">
        <v>47</v>
      </c>
      <c r="E17" s="7" t="s">
        <v>59</v>
      </c>
      <c r="F17" s="8" t="s">
        <v>60</v>
      </c>
      <c r="G17" s="7" t="s">
        <v>50</v>
      </c>
      <c r="H17" s="7" t="s">
        <v>51</v>
      </c>
      <c r="I17" s="8" t="s">
        <v>329</v>
      </c>
      <c r="J17" s="196" t="s">
        <v>174</v>
      </c>
      <c r="K17" s="9" t="s">
        <v>172</v>
      </c>
      <c r="L17" s="9" t="s">
        <v>179</v>
      </c>
      <c r="M17" s="8" t="s">
        <v>185</v>
      </c>
      <c r="N17" s="8" t="s">
        <v>424</v>
      </c>
    </row>
    <row r="18" spans="1:14" ht="116">
      <c r="A18" s="13" t="s">
        <v>25</v>
      </c>
      <c r="B18" s="93" t="s">
        <v>26</v>
      </c>
      <c r="C18" s="7" t="s">
        <v>19</v>
      </c>
      <c r="D18" s="7" t="s">
        <v>64</v>
      </c>
      <c r="E18" s="7" t="s">
        <v>59</v>
      </c>
      <c r="F18" s="8" t="s">
        <v>60</v>
      </c>
      <c r="G18" s="7" t="s">
        <v>55</v>
      </c>
      <c r="H18" s="7" t="s">
        <v>51</v>
      </c>
      <c r="I18" s="8" t="s">
        <v>459</v>
      </c>
      <c r="J18" s="196" t="s">
        <v>174</v>
      </c>
      <c r="K18" s="9" t="s">
        <v>330</v>
      </c>
      <c r="L18" s="9" t="s">
        <v>179</v>
      </c>
      <c r="M18" s="8" t="s">
        <v>184</v>
      </c>
      <c r="N18" s="8" t="s">
        <v>425</v>
      </c>
    </row>
    <row r="19" spans="1:14" ht="174">
      <c r="A19" s="13" t="s">
        <v>35</v>
      </c>
      <c r="B19" s="93" t="s">
        <v>36</v>
      </c>
      <c r="C19" s="7" t="s">
        <v>19</v>
      </c>
      <c r="D19" s="7" t="s">
        <v>64</v>
      </c>
      <c r="E19" s="7" t="s">
        <v>59</v>
      </c>
      <c r="F19" s="8" t="s">
        <v>60</v>
      </c>
      <c r="G19" s="7" t="s">
        <v>55</v>
      </c>
      <c r="H19" s="7" t="s">
        <v>51</v>
      </c>
      <c r="I19" s="8" t="s">
        <v>341</v>
      </c>
      <c r="J19" s="196" t="s">
        <v>325</v>
      </c>
      <c r="K19" s="9" t="s">
        <v>324</v>
      </c>
      <c r="L19" s="10" t="s">
        <v>641</v>
      </c>
      <c r="M19" s="8" t="s">
        <v>189</v>
      </c>
      <c r="N19" s="8" t="s">
        <v>82</v>
      </c>
    </row>
    <row r="20" spans="1:14" ht="159.5">
      <c r="A20" s="13" t="s">
        <v>37</v>
      </c>
      <c r="B20" s="93" t="s">
        <v>38</v>
      </c>
      <c r="C20" s="7" t="s">
        <v>19</v>
      </c>
      <c r="D20" s="7" t="s">
        <v>64</v>
      </c>
      <c r="E20" s="7" t="s">
        <v>59</v>
      </c>
      <c r="F20" s="8" t="s">
        <v>60</v>
      </c>
      <c r="G20" s="7" t="s">
        <v>55</v>
      </c>
      <c r="H20" s="7" t="s">
        <v>51</v>
      </c>
      <c r="I20" s="8" t="s">
        <v>461</v>
      </c>
      <c r="J20" s="196" t="s">
        <v>325</v>
      </c>
      <c r="K20" s="9" t="s">
        <v>326</v>
      </c>
      <c r="L20" s="9" t="s">
        <v>327</v>
      </c>
      <c r="M20" s="8" t="s">
        <v>190</v>
      </c>
      <c r="N20" s="8" t="s">
        <v>81</v>
      </c>
    </row>
    <row r="21" spans="1:14" ht="190.5">
      <c r="A21" s="13" t="s">
        <v>39</v>
      </c>
      <c r="B21" s="93" t="s">
        <v>15</v>
      </c>
      <c r="C21" s="7" t="s">
        <v>19</v>
      </c>
      <c r="D21" s="7" t="s">
        <v>47</v>
      </c>
      <c r="E21" s="7" t="s">
        <v>59</v>
      </c>
      <c r="F21" s="8" t="s">
        <v>60</v>
      </c>
      <c r="G21" s="7" t="s">
        <v>50</v>
      </c>
      <c r="H21" s="7" t="s">
        <v>51</v>
      </c>
      <c r="I21" s="8" t="s">
        <v>462</v>
      </c>
      <c r="J21" s="196" t="s">
        <v>70</v>
      </c>
      <c r="K21" s="9" t="s">
        <v>69</v>
      </c>
      <c r="L21" s="10" t="s">
        <v>642</v>
      </c>
      <c r="M21" s="8" t="s">
        <v>188</v>
      </c>
      <c r="N21" s="8" t="s">
        <v>487</v>
      </c>
    </row>
    <row r="22" spans="1:14" ht="190.5">
      <c r="A22" s="13" t="s">
        <v>40</v>
      </c>
      <c r="B22" s="93" t="s">
        <v>17</v>
      </c>
      <c r="C22" s="7" t="s">
        <v>19</v>
      </c>
      <c r="D22" s="7" t="s">
        <v>64</v>
      </c>
      <c r="E22" s="7" t="s">
        <v>59</v>
      </c>
      <c r="F22" s="8" t="s">
        <v>60</v>
      </c>
      <c r="G22" s="7" t="s">
        <v>55</v>
      </c>
      <c r="H22" s="7" t="s">
        <v>51</v>
      </c>
      <c r="I22" s="8" t="s">
        <v>342</v>
      </c>
      <c r="J22" s="196" t="s">
        <v>261</v>
      </c>
      <c r="K22" s="9" t="s">
        <v>333</v>
      </c>
      <c r="L22" s="10" t="s">
        <v>639</v>
      </c>
      <c r="M22" s="8" t="s">
        <v>187</v>
      </c>
      <c r="N22" s="8" t="s">
        <v>488</v>
      </c>
    </row>
  </sheetData>
  <autoFilter ref="A1:N1" xr:uid="{5793FB1D-B620-4998-AD91-AC65558C0DF1}"/>
  <phoneticPr fontId="8" type="noConversion"/>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DF42-3BC2-4FCD-B9BA-0C57E18C0CB9}">
  <sheetPr codeName="Sheet4"/>
  <dimension ref="A1:Q44"/>
  <sheetViews>
    <sheetView showGridLines="0" workbookViewId="0"/>
  </sheetViews>
  <sheetFormatPr defaultColWidth="0" defaultRowHeight="14.5" customHeight="1" zeroHeight="1"/>
  <cols>
    <col min="1" max="1" width="3" customWidth="1"/>
    <col min="2" max="2" width="27.7265625" style="85" customWidth="1"/>
    <col min="3" max="3" width="105.26953125" style="17" customWidth="1"/>
    <col min="4" max="4" width="3" customWidth="1"/>
    <col min="5" max="17" width="0" hidden="1" customWidth="1"/>
    <col min="18" max="16384" width="9.1796875" hidden="1"/>
  </cols>
  <sheetData>
    <row r="1" spans="2:3">
      <c r="B1"/>
      <c r="C1" s="21"/>
    </row>
    <row r="2" spans="2:3">
      <c r="B2"/>
      <c r="C2" s="21"/>
    </row>
    <row r="3" spans="2:3" ht="31">
      <c r="B3" s="14" t="s">
        <v>412</v>
      </c>
    </row>
    <row r="4" spans="2:3">
      <c r="B4"/>
      <c r="C4" s="159"/>
    </row>
    <row r="5" spans="2:3">
      <c r="B5"/>
      <c r="C5" s="21"/>
    </row>
    <row r="6" spans="2:3"/>
    <row r="7" spans="2:3" ht="29">
      <c r="B7" s="158" t="s">
        <v>194</v>
      </c>
      <c r="C7" s="160" t="s">
        <v>606</v>
      </c>
    </row>
    <row r="8" spans="2:3"/>
    <row r="9" spans="2:3">
      <c r="B9" s="158" t="s">
        <v>595</v>
      </c>
      <c r="C9" s="160" t="s">
        <v>520</v>
      </c>
    </row>
    <row r="10" spans="2:3"/>
    <row r="11" spans="2:3" ht="29">
      <c r="B11" s="158" t="s">
        <v>643</v>
      </c>
      <c r="C11" s="160" t="s">
        <v>417</v>
      </c>
    </row>
    <row r="12" spans="2:3"/>
    <row r="13" spans="2:3" ht="43.5">
      <c r="B13" s="161" t="s">
        <v>527</v>
      </c>
      <c r="C13" s="160" t="s">
        <v>644</v>
      </c>
    </row>
    <row r="14" spans="2:3"/>
    <row r="15" spans="2:3" ht="43.5">
      <c r="B15" s="158" t="s">
        <v>598</v>
      </c>
      <c r="C15" s="160" t="s">
        <v>523</v>
      </c>
    </row>
    <row r="16" spans="2:3"/>
    <row r="17" spans="2:3" ht="174">
      <c r="B17" s="158" t="s">
        <v>605</v>
      </c>
      <c r="C17" s="160" t="s">
        <v>608</v>
      </c>
    </row>
    <row r="18" spans="2:3"/>
    <row r="19" spans="2:3">
      <c r="B19" s="158" t="s">
        <v>596</v>
      </c>
      <c r="C19" s="160" t="s">
        <v>521</v>
      </c>
    </row>
    <row r="20" spans="2:3"/>
    <row r="21" spans="2:3" ht="29">
      <c r="B21" s="158" t="s">
        <v>603</v>
      </c>
      <c r="C21" s="160" t="s">
        <v>609</v>
      </c>
    </row>
    <row r="22" spans="2:3"/>
    <row r="23" spans="2:3" ht="174">
      <c r="B23" s="158" t="s">
        <v>604</v>
      </c>
      <c r="C23" s="160" t="s">
        <v>610</v>
      </c>
    </row>
    <row r="24" spans="2:3"/>
    <row r="25" spans="2:3" ht="58">
      <c r="B25" s="158" t="s">
        <v>599</v>
      </c>
      <c r="C25" s="160" t="s">
        <v>645</v>
      </c>
    </row>
    <row r="26" spans="2:3"/>
    <row r="27" spans="2:3" ht="116">
      <c r="B27" s="158" t="s">
        <v>602</v>
      </c>
      <c r="C27" s="160" t="s">
        <v>611</v>
      </c>
    </row>
    <row r="28" spans="2:3"/>
    <row r="29" spans="2:3">
      <c r="B29" s="158" t="s">
        <v>195</v>
      </c>
      <c r="C29" s="160" t="s">
        <v>607</v>
      </c>
    </row>
    <row r="30" spans="2:3"/>
    <row r="31" spans="2:3">
      <c r="B31" s="158" t="s">
        <v>594</v>
      </c>
      <c r="C31" s="160" t="s">
        <v>519</v>
      </c>
    </row>
    <row r="32" spans="2:3"/>
    <row r="33" spans="2:3" ht="29">
      <c r="B33" s="158" t="s">
        <v>597</v>
      </c>
      <c r="C33" s="160" t="s">
        <v>522</v>
      </c>
    </row>
    <row r="34" spans="2:3"/>
    <row r="35" spans="2:3" ht="130.5">
      <c r="B35" s="158" t="s">
        <v>601</v>
      </c>
      <c r="C35" s="160" t="s">
        <v>612</v>
      </c>
    </row>
    <row r="36" spans="2:3"/>
    <row r="37" spans="2:3" ht="29">
      <c r="B37" s="158" t="s">
        <v>600</v>
      </c>
      <c r="C37" s="160" t="s">
        <v>524</v>
      </c>
    </row>
    <row r="38" spans="2:3"/>
    <row r="39" spans="2:3" ht="116">
      <c r="B39" s="161" t="s">
        <v>525</v>
      </c>
      <c r="C39" s="160" t="s">
        <v>526</v>
      </c>
    </row>
    <row r="40" spans="2:3"/>
    <row r="41" spans="2:3" ht="43.5">
      <c r="B41" s="158" t="s">
        <v>422</v>
      </c>
      <c r="C41" s="160" t="s">
        <v>423</v>
      </c>
    </row>
    <row r="42" spans="2:3"/>
    <row r="43" spans="2:3">
      <c r="B43" s="158"/>
      <c r="C43" s="160"/>
    </row>
    <row r="44" spans="2:3"/>
  </sheetData>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2D3F-286B-4599-8E98-D78300BFBA6A}">
  <sheetPr codeName="Sheet5">
    <tabColor theme="4"/>
  </sheetPr>
  <dimension ref="A1:M50"/>
  <sheetViews>
    <sheetView workbookViewId="0">
      <selection activeCell="A2" sqref="A2"/>
    </sheetView>
  </sheetViews>
  <sheetFormatPr defaultRowHeight="14.5"/>
  <cols>
    <col min="1" max="1" width="11.6328125" style="124" customWidth="1"/>
    <col min="2" max="2" width="8.7265625" style="124"/>
    <col min="3" max="3" width="40.08984375" style="124" bestFit="1" customWidth="1"/>
    <col min="4" max="5" width="19" style="124" customWidth="1"/>
    <col min="6" max="7" width="19" style="126" customWidth="1"/>
    <col min="8" max="11" width="19" style="125" customWidth="1"/>
    <col min="12" max="13" width="8.7265625" style="124" hidden="1" customWidth="1"/>
    <col min="14" max="16384" width="8.7265625" style="124"/>
  </cols>
  <sheetData>
    <row r="1" spans="1:13" s="115" customFormat="1" ht="21">
      <c r="A1" s="113" t="s">
        <v>464</v>
      </c>
      <c r="E1" s="114"/>
      <c r="F1" s="116"/>
      <c r="G1" s="116"/>
      <c r="H1" s="114"/>
      <c r="I1" s="114"/>
      <c r="J1" s="114"/>
      <c r="K1" s="114"/>
    </row>
    <row r="2" spans="1:13" s="115" customFormat="1">
      <c r="E2" s="114"/>
      <c r="F2" s="116"/>
      <c r="G2" s="116"/>
      <c r="H2" s="114"/>
      <c r="I2" s="114"/>
      <c r="J2" s="114"/>
      <c r="K2" s="114"/>
    </row>
    <row r="3" spans="1:13" s="118" customFormat="1" ht="18.5" customHeight="1">
      <c r="C3" s="117"/>
      <c r="D3" s="117"/>
      <c r="E3" s="117"/>
      <c r="F3" s="226"/>
      <c r="G3" s="226"/>
      <c r="H3" s="226"/>
      <c r="I3" s="150"/>
      <c r="J3" s="150"/>
      <c r="K3" s="150"/>
    </row>
    <row r="4" spans="1:13" s="119" customFormat="1" ht="39">
      <c r="A4" s="119" t="s">
        <v>516</v>
      </c>
      <c r="B4" s="119" t="s">
        <v>517</v>
      </c>
      <c r="C4" s="119" t="s">
        <v>215</v>
      </c>
      <c r="D4" s="119" t="s">
        <v>216</v>
      </c>
      <c r="E4" s="119" t="s">
        <v>217</v>
      </c>
      <c r="F4" s="121" t="s">
        <v>219</v>
      </c>
      <c r="G4" s="121" t="s">
        <v>465</v>
      </c>
      <c r="H4" s="120" t="s">
        <v>245</v>
      </c>
      <c r="I4" s="120" t="s">
        <v>220</v>
      </c>
      <c r="J4" s="120" t="s">
        <v>466</v>
      </c>
      <c r="K4" s="120" t="s">
        <v>218</v>
      </c>
      <c r="L4" s="119" t="s">
        <v>571</v>
      </c>
      <c r="M4" s="119" t="s">
        <v>490</v>
      </c>
    </row>
    <row r="5" spans="1:13" s="122" customFormat="1" ht="25.5" customHeight="1">
      <c r="E5" s="123"/>
      <c r="G5" s="151"/>
      <c r="H5" s="123"/>
      <c r="I5" s="147" t="str">
        <f>IFERROR(IF(OR(AVERAGE(I7:I50)=1,AVERAGE(I7:I50)=0),"","Error: Must be consistently 1 or 0"),"")</f>
        <v/>
      </c>
      <c r="J5" s="147" t="str">
        <f>IF(SUM(L:L)=0,"","Error: Must be consistent")</f>
        <v/>
      </c>
      <c r="K5" s="153" t="str">
        <f>IF(SUM(M:M)=0,"","Error: Subgroups numbered incorrectly")</f>
        <v/>
      </c>
    </row>
    <row r="6" spans="1:13" s="115" customFormat="1">
      <c r="A6" s="43" t="s">
        <v>516</v>
      </c>
      <c r="B6" s="43" t="s">
        <v>517</v>
      </c>
      <c r="C6" s="43" t="s">
        <v>83</v>
      </c>
      <c r="D6" s="43" t="s">
        <v>84</v>
      </c>
      <c r="E6" s="43" t="s">
        <v>85</v>
      </c>
      <c r="F6" s="75" t="s">
        <v>87</v>
      </c>
      <c r="G6" s="68" t="s">
        <v>88</v>
      </c>
      <c r="H6" s="72" t="s">
        <v>105</v>
      </c>
      <c r="I6" s="76" t="s">
        <v>89</v>
      </c>
      <c r="J6" s="44" t="s">
        <v>121</v>
      </c>
      <c r="K6" s="76" t="s">
        <v>86</v>
      </c>
    </row>
    <row r="7" spans="1:13" s="115" customFormat="1">
      <c r="A7" s="162" t="s">
        <v>518</v>
      </c>
      <c r="B7" s="162">
        <v>2017</v>
      </c>
      <c r="C7" s="162" t="s">
        <v>94</v>
      </c>
      <c r="D7" s="162" t="s">
        <v>95</v>
      </c>
      <c r="E7" s="162" t="s">
        <v>96</v>
      </c>
      <c r="F7" s="163">
        <v>75.599999999999994</v>
      </c>
      <c r="G7" s="163">
        <v>1.599613</v>
      </c>
      <c r="H7" s="164">
        <v>2072.4360000000001</v>
      </c>
      <c r="I7" s="162">
        <v>1</v>
      </c>
      <c r="J7" s="162">
        <v>100</v>
      </c>
      <c r="K7" s="162">
        <v>1</v>
      </c>
      <c r="L7" s="165">
        <f>IF(E7="",0,IF(J7=AVERAGE($J$7:$J$50),0,1))</f>
        <v>0</v>
      </c>
      <c r="M7" s="152">
        <f>IF(E7="",0,IFERROR(IF(K7=1,0,IF(K7=0,1,IF(K7-K6=1,0,1))),0))</f>
        <v>0</v>
      </c>
    </row>
    <row r="8" spans="1:13" s="115" customFormat="1">
      <c r="A8" s="162" t="s">
        <v>518</v>
      </c>
      <c r="B8" s="162">
        <v>2017</v>
      </c>
      <c r="C8" s="162" t="s">
        <v>94</v>
      </c>
      <c r="D8" s="162" t="s">
        <v>95</v>
      </c>
      <c r="E8" s="162" t="s">
        <v>97</v>
      </c>
      <c r="F8" s="163">
        <v>91</v>
      </c>
      <c r="G8" s="163">
        <v>1.1351500000000001</v>
      </c>
      <c r="H8" s="164">
        <v>2112.2040000000002</v>
      </c>
      <c r="I8" s="162">
        <v>1</v>
      </c>
      <c r="J8" s="162">
        <v>100</v>
      </c>
      <c r="K8" s="162">
        <v>2</v>
      </c>
      <c r="L8" s="165">
        <f t="shared" ref="L8:L50" si="0">IF(E8="",0,IF(J8=AVERAGE($J$7:$J$50),0,1))</f>
        <v>0</v>
      </c>
      <c r="M8" s="152">
        <f t="shared" ref="M8:M50" si="1">IF(E8="",0,IFERROR(IF(K8=1,0,IF(K8=0,1,IF(K8-K7=1,0,1))),0))</f>
        <v>0</v>
      </c>
    </row>
    <row r="9" spans="1:13" s="115" customFormat="1">
      <c r="A9" s="162" t="s">
        <v>518</v>
      </c>
      <c r="B9" s="162">
        <v>2017</v>
      </c>
      <c r="C9" s="162" t="s">
        <v>94</v>
      </c>
      <c r="D9" s="162" t="s">
        <v>95</v>
      </c>
      <c r="E9" s="162" t="s">
        <v>98</v>
      </c>
      <c r="F9" s="163">
        <v>96</v>
      </c>
      <c r="G9" s="163">
        <v>0.64619459999999995</v>
      </c>
      <c r="H9" s="164">
        <v>1983.059</v>
      </c>
      <c r="I9" s="162">
        <v>1</v>
      </c>
      <c r="J9" s="162">
        <v>100</v>
      </c>
      <c r="K9" s="162">
        <v>3</v>
      </c>
      <c r="L9" s="165">
        <f t="shared" si="0"/>
        <v>0</v>
      </c>
      <c r="M9" s="152">
        <f t="shared" si="1"/>
        <v>0</v>
      </c>
    </row>
    <row r="10" spans="1:13" s="115" customFormat="1">
      <c r="A10" s="162" t="s">
        <v>518</v>
      </c>
      <c r="B10" s="162">
        <v>2017</v>
      </c>
      <c r="C10" s="162" t="s">
        <v>94</v>
      </c>
      <c r="D10" s="162" t="s">
        <v>95</v>
      </c>
      <c r="E10" s="162" t="s">
        <v>99</v>
      </c>
      <c r="F10" s="163">
        <v>97</v>
      </c>
      <c r="G10" s="163">
        <v>0.56762060000000003</v>
      </c>
      <c r="H10" s="164">
        <v>2052.1239999999998</v>
      </c>
      <c r="I10" s="162">
        <v>1</v>
      </c>
      <c r="J10" s="162">
        <v>100</v>
      </c>
      <c r="K10" s="162">
        <v>4</v>
      </c>
      <c r="L10" s="165">
        <f t="shared" si="0"/>
        <v>0</v>
      </c>
      <c r="M10" s="152">
        <f t="shared" si="1"/>
        <v>0</v>
      </c>
    </row>
    <row r="11" spans="1:13" s="115" customFormat="1">
      <c r="A11" s="162" t="s">
        <v>518</v>
      </c>
      <c r="B11" s="162">
        <v>2017</v>
      </c>
      <c r="C11" s="162" t="s">
        <v>94</v>
      </c>
      <c r="D11" s="162" t="s">
        <v>95</v>
      </c>
      <c r="E11" s="162" t="s">
        <v>100</v>
      </c>
      <c r="F11" s="163">
        <v>99.2</v>
      </c>
      <c r="G11" s="163">
        <v>0.2237683</v>
      </c>
      <c r="H11" s="164">
        <v>1884.51</v>
      </c>
      <c r="I11" s="162">
        <v>1</v>
      </c>
      <c r="J11" s="162">
        <v>100</v>
      </c>
      <c r="K11" s="162">
        <v>5</v>
      </c>
      <c r="L11" s="165">
        <f t="shared" si="0"/>
        <v>0</v>
      </c>
      <c r="M11" s="152">
        <f t="shared" si="1"/>
        <v>0</v>
      </c>
    </row>
    <row r="12" spans="1:13" s="115" customFormat="1">
      <c r="A12"/>
      <c r="B12"/>
      <c r="C12"/>
      <c r="D12"/>
      <c r="E12"/>
      <c r="F12" s="102"/>
      <c r="G12" s="102"/>
      <c r="H12" s="103"/>
      <c r="I12" s="103"/>
      <c r="J12" s="103"/>
      <c r="K12" s="103"/>
      <c r="L12" s="165">
        <f t="shared" si="0"/>
        <v>0</v>
      </c>
      <c r="M12" s="152">
        <f t="shared" si="1"/>
        <v>0</v>
      </c>
    </row>
    <row r="13" spans="1:13" s="115" customFormat="1">
      <c r="A13"/>
      <c r="B13"/>
      <c r="C13"/>
      <c r="D13"/>
      <c r="E13"/>
      <c r="F13" s="102"/>
      <c r="G13" s="102"/>
      <c r="H13" s="103"/>
      <c r="I13" s="103"/>
      <c r="J13" s="103"/>
      <c r="K13" s="103"/>
      <c r="L13" s="165">
        <f t="shared" si="0"/>
        <v>0</v>
      </c>
      <c r="M13" s="152">
        <f t="shared" si="1"/>
        <v>0</v>
      </c>
    </row>
    <row r="14" spans="1:13" s="115" customFormat="1">
      <c r="A14"/>
      <c r="B14"/>
      <c r="C14"/>
      <c r="D14"/>
      <c r="E14"/>
      <c r="F14" s="102"/>
      <c r="G14" s="102"/>
      <c r="H14" s="103"/>
      <c r="I14" s="103"/>
      <c r="J14" s="103"/>
      <c r="K14" s="103"/>
      <c r="L14" s="165">
        <f t="shared" si="0"/>
        <v>0</v>
      </c>
      <c r="M14" s="152">
        <f t="shared" si="1"/>
        <v>0</v>
      </c>
    </row>
    <row r="15" spans="1:13" s="115" customFormat="1">
      <c r="A15"/>
      <c r="B15"/>
      <c r="C15"/>
      <c r="D15"/>
      <c r="E15"/>
      <c r="F15" s="102"/>
      <c r="G15" s="102"/>
      <c r="H15" s="103"/>
      <c r="I15" s="103"/>
      <c r="J15" s="103"/>
      <c r="K15" s="103"/>
      <c r="L15" s="165">
        <f t="shared" si="0"/>
        <v>0</v>
      </c>
      <c r="M15" s="152">
        <f t="shared" si="1"/>
        <v>0</v>
      </c>
    </row>
    <row r="16" spans="1:13" s="115" customFormat="1">
      <c r="A16"/>
      <c r="B16"/>
      <c r="C16"/>
      <c r="D16"/>
      <c r="E16"/>
      <c r="F16" s="102"/>
      <c r="G16" s="102"/>
      <c r="H16" s="103"/>
      <c r="I16" s="103"/>
      <c r="J16" s="103"/>
      <c r="K16" s="103"/>
      <c r="L16" s="165">
        <f t="shared" si="0"/>
        <v>0</v>
      </c>
      <c r="M16" s="152">
        <f t="shared" si="1"/>
        <v>0</v>
      </c>
    </row>
    <row r="17" spans="1:13" s="115" customFormat="1">
      <c r="A17"/>
      <c r="B17"/>
      <c r="C17"/>
      <c r="D17"/>
      <c r="E17"/>
      <c r="F17" s="102"/>
      <c r="G17" s="102"/>
      <c r="H17" s="103"/>
      <c r="I17" s="103"/>
      <c r="J17" s="103"/>
      <c r="K17" s="103"/>
      <c r="L17" s="165">
        <f t="shared" si="0"/>
        <v>0</v>
      </c>
      <c r="M17" s="152">
        <f t="shared" si="1"/>
        <v>0</v>
      </c>
    </row>
    <row r="18" spans="1:13" s="115" customFormat="1">
      <c r="A18"/>
      <c r="B18"/>
      <c r="C18"/>
      <c r="D18"/>
      <c r="E18"/>
      <c r="F18" s="102"/>
      <c r="G18" s="102"/>
      <c r="H18" s="103"/>
      <c r="I18" s="103"/>
      <c r="J18" s="103"/>
      <c r="K18" s="103"/>
      <c r="L18" s="165">
        <f t="shared" si="0"/>
        <v>0</v>
      </c>
      <c r="M18" s="152">
        <f t="shared" si="1"/>
        <v>0</v>
      </c>
    </row>
    <row r="19" spans="1:13" s="115" customFormat="1">
      <c r="A19"/>
      <c r="B19"/>
      <c r="C19"/>
      <c r="D19"/>
      <c r="E19"/>
      <c r="F19" s="102"/>
      <c r="G19" s="102"/>
      <c r="H19" s="103"/>
      <c r="I19" s="103"/>
      <c r="J19" s="103"/>
      <c r="K19" s="103"/>
      <c r="L19" s="165">
        <f t="shared" si="0"/>
        <v>0</v>
      </c>
      <c r="M19" s="152">
        <f t="shared" si="1"/>
        <v>0</v>
      </c>
    </row>
    <row r="20" spans="1:13" s="115" customFormat="1">
      <c r="A20"/>
      <c r="B20"/>
      <c r="C20"/>
      <c r="D20"/>
      <c r="E20"/>
      <c r="F20" s="102"/>
      <c r="G20" s="102"/>
      <c r="H20" s="103"/>
      <c r="I20" s="103"/>
      <c r="J20" s="103"/>
      <c r="K20" s="103"/>
      <c r="L20" s="165">
        <f t="shared" si="0"/>
        <v>0</v>
      </c>
      <c r="M20" s="152">
        <f t="shared" si="1"/>
        <v>0</v>
      </c>
    </row>
    <row r="21" spans="1:13" s="115" customFormat="1">
      <c r="A21"/>
      <c r="B21"/>
      <c r="C21"/>
      <c r="D21"/>
      <c r="E21"/>
      <c r="F21" s="102"/>
      <c r="G21" s="102"/>
      <c r="H21" s="103"/>
      <c r="I21" s="103"/>
      <c r="J21" s="103"/>
      <c r="K21" s="103"/>
      <c r="L21" s="165">
        <f t="shared" si="0"/>
        <v>0</v>
      </c>
      <c r="M21" s="152">
        <f t="shared" si="1"/>
        <v>0</v>
      </c>
    </row>
    <row r="22" spans="1:13" s="115" customFormat="1">
      <c r="A22"/>
      <c r="B22"/>
      <c r="C22"/>
      <c r="D22"/>
      <c r="E22"/>
      <c r="F22" s="102"/>
      <c r="G22" s="102"/>
      <c r="H22" s="103"/>
      <c r="I22" s="103"/>
      <c r="J22" s="103"/>
      <c r="K22" s="103"/>
      <c r="L22" s="165">
        <f t="shared" si="0"/>
        <v>0</v>
      </c>
      <c r="M22" s="152">
        <f t="shared" si="1"/>
        <v>0</v>
      </c>
    </row>
    <row r="23" spans="1:13" s="115" customFormat="1">
      <c r="A23"/>
      <c r="B23"/>
      <c r="C23"/>
      <c r="D23"/>
      <c r="E23"/>
      <c r="F23" s="102"/>
      <c r="G23" s="102"/>
      <c r="H23" s="103"/>
      <c r="I23" s="103"/>
      <c r="J23" s="103"/>
      <c r="K23" s="103"/>
      <c r="L23" s="165">
        <f t="shared" si="0"/>
        <v>0</v>
      </c>
      <c r="M23" s="152">
        <f t="shared" si="1"/>
        <v>0</v>
      </c>
    </row>
    <row r="24" spans="1:13" s="115" customFormat="1">
      <c r="A24"/>
      <c r="B24"/>
      <c r="C24"/>
      <c r="D24"/>
      <c r="E24"/>
      <c r="F24" s="102"/>
      <c r="G24" s="102"/>
      <c r="H24" s="103"/>
      <c r="I24" s="103"/>
      <c r="J24" s="103"/>
      <c r="K24" s="103"/>
      <c r="L24" s="165">
        <f t="shared" si="0"/>
        <v>0</v>
      </c>
      <c r="M24" s="152">
        <f t="shared" si="1"/>
        <v>0</v>
      </c>
    </row>
    <row r="25" spans="1:13" s="115" customFormat="1">
      <c r="A25"/>
      <c r="B25"/>
      <c r="C25"/>
      <c r="D25"/>
      <c r="E25"/>
      <c r="F25" s="102"/>
      <c r="G25" s="102"/>
      <c r="H25" s="103"/>
      <c r="I25" s="103"/>
      <c r="J25" s="103"/>
      <c r="K25" s="103"/>
      <c r="L25" s="165">
        <f t="shared" si="0"/>
        <v>0</v>
      </c>
      <c r="M25" s="152">
        <f t="shared" si="1"/>
        <v>0</v>
      </c>
    </row>
    <row r="26" spans="1:13" s="115" customFormat="1">
      <c r="A26"/>
      <c r="B26"/>
      <c r="C26"/>
      <c r="D26"/>
      <c r="E26"/>
      <c r="F26" s="102"/>
      <c r="G26" s="102"/>
      <c r="H26" s="103"/>
      <c r="I26" s="103"/>
      <c r="J26" s="103"/>
      <c r="K26" s="103"/>
      <c r="L26" s="165">
        <f t="shared" si="0"/>
        <v>0</v>
      </c>
      <c r="M26" s="152">
        <f t="shared" si="1"/>
        <v>0</v>
      </c>
    </row>
    <row r="27" spans="1:13" s="115" customFormat="1">
      <c r="A27"/>
      <c r="B27"/>
      <c r="C27"/>
      <c r="D27"/>
      <c r="E27"/>
      <c r="F27" s="102"/>
      <c r="G27" s="102"/>
      <c r="H27" s="103"/>
      <c r="I27" s="103"/>
      <c r="J27" s="103"/>
      <c r="K27" s="103"/>
      <c r="L27" s="165">
        <f t="shared" si="0"/>
        <v>0</v>
      </c>
      <c r="M27" s="152">
        <f t="shared" si="1"/>
        <v>0</v>
      </c>
    </row>
    <row r="28" spans="1:13" s="115" customFormat="1">
      <c r="A28"/>
      <c r="B28"/>
      <c r="C28"/>
      <c r="D28"/>
      <c r="E28"/>
      <c r="F28" s="102"/>
      <c r="G28" s="102"/>
      <c r="H28" s="103"/>
      <c r="I28" s="103"/>
      <c r="J28" s="103"/>
      <c r="K28" s="103"/>
      <c r="L28" s="165">
        <f t="shared" si="0"/>
        <v>0</v>
      </c>
      <c r="M28" s="152">
        <f t="shared" si="1"/>
        <v>0</v>
      </c>
    </row>
    <row r="29" spans="1:13" s="115" customFormat="1">
      <c r="A29"/>
      <c r="B29"/>
      <c r="C29"/>
      <c r="D29"/>
      <c r="E29"/>
      <c r="F29" s="102"/>
      <c r="G29" s="102"/>
      <c r="H29" s="103"/>
      <c r="I29" s="103"/>
      <c r="J29" s="103"/>
      <c r="K29" s="103"/>
      <c r="L29" s="165">
        <f t="shared" si="0"/>
        <v>0</v>
      </c>
      <c r="M29" s="152">
        <f t="shared" si="1"/>
        <v>0</v>
      </c>
    </row>
    <row r="30" spans="1:13" s="115" customFormat="1">
      <c r="A30"/>
      <c r="B30"/>
      <c r="C30"/>
      <c r="D30"/>
      <c r="E30"/>
      <c r="F30" s="102"/>
      <c r="G30" s="102"/>
      <c r="H30" s="103"/>
      <c r="I30" s="103"/>
      <c r="J30" s="103"/>
      <c r="K30" s="103"/>
      <c r="L30" s="165">
        <f t="shared" si="0"/>
        <v>0</v>
      </c>
      <c r="M30" s="152">
        <f t="shared" si="1"/>
        <v>0</v>
      </c>
    </row>
    <row r="31" spans="1:13" s="115" customFormat="1">
      <c r="A31"/>
      <c r="B31"/>
      <c r="C31"/>
      <c r="D31"/>
      <c r="E31"/>
      <c r="F31" s="102"/>
      <c r="G31" s="102"/>
      <c r="H31" s="103"/>
      <c r="I31" s="103"/>
      <c r="J31" s="103"/>
      <c r="K31" s="103"/>
      <c r="L31" s="165">
        <f t="shared" si="0"/>
        <v>0</v>
      </c>
      <c r="M31" s="152">
        <f t="shared" si="1"/>
        <v>0</v>
      </c>
    </row>
    <row r="32" spans="1:13" s="115" customFormat="1">
      <c r="A32"/>
      <c r="B32"/>
      <c r="C32"/>
      <c r="D32"/>
      <c r="E32"/>
      <c r="F32" s="102"/>
      <c r="G32" s="102"/>
      <c r="H32" s="103"/>
      <c r="I32" s="103"/>
      <c r="J32" s="103"/>
      <c r="K32" s="103"/>
      <c r="L32" s="165">
        <f t="shared" si="0"/>
        <v>0</v>
      </c>
      <c r="M32" s="152">
        <f t="shared" si="1"/>
        <v>0</v>
      </c>
    </row>
    <row r="33" spans="1:13" s="115" customFormat="1">
      <c r="A33"/>
      <c r="B33"/>
      <c r="C33"/>
      <c r="D33"/>
      <c r="E33"/>
      <c r="F33" s="102"/>
      <c r="G33" s="102"/>
      <c r="H33" s="103"/>
      <c r="I33" s="103"/>
      <c r="J33" s="103"/>
      <c r="K33" s="103"/>
      <c r="L33" s="165">
        <f t="shared" si="0"/>
        <v>0</v>
      </c>
      <c r="M33" s="152">
        <f t="shared" si="1"/>
        <v>0</v>
      </c>
    </row>
    <row r="34" spans="1:13" s="115" customFormat="1">
      <c r="A34"/>
      <c r="B34"/>
      <c r="C34"/>
      <c r="D34"/>
      <c r="E34"/>
      <c r="F34" s="102"/>
      <c r="G34" s="102"/>
      <c r="H34" s="103"/>
      <c r="I34" s="103"/>
      <c r="J34" s="103"/>
      <c r="K34" s="103"/>
      <c r="L34" s="165">
        <f t="shared" si="0"/>
        <v>0</v>
      </c>
      <c r="M34" s="152">
        <f t="shared" si="1"/>
        <v>0</v>
      </c>
    </row>
    <row r="35" spans="1:13" s="115" customFormat="1">
      <c r="A35"/>
      <c r="B35"/>
      <c r="C35"/>
      <c r="D35"/>
      <c r="E35"/>
      <c r="F35" s="102"/>
      <c r="G35" s="102"/>
      <c r="H35" s="103"/>
      <c r="I35" s="103"/>
      <c r="J35" s="103"/>
      <c r="K35" s="103"/>
      <c r="L35" s="165">
        <f t="shared" si="0"/>
        <v>0</v>
      </c>
      <c r="M35" s="152">
        <f t="shared" si="1"/>
        <v>0</v>
      </c>
    </row>
    <row r="36" spans="1:13" s="115" customFormat="1">
      <c r="A36"/>
      <c r="B36"/>
      <c r="C36"/>
      <c r="D36"/>
      <c r="E36"/>
      <c r="F36" s="102"/>
      <c r="G36" s="102"/>
      <c r="H36" s="103"/>
      <c r="I36" s="103"/>
      <c r="J36" s="103"/>
      <c r="K36" s="103"/>
      <c r="L36" s="165">
        <f t="shared" si="0"/>
        <v>0</v>
      </c>
      <c r="M36" s="152">
        <f t="shared" si="1"/>
        <v>0</v>
      </c>
    </row>
    <row r="37" spans="1:13" s="115" customFormat="1">
      <c r="A37"/>
      <c r="B37"/>
      <c r="C37"/>
      <c r="D37"/>
      <c r="E37"/>
      <c r="F37" s="102"/>
      <c r="G37" s="102"/>
      <c r="H37" s="103"/>
      <c r="I37" s="103"/>
      <c r="J37" s="103"/>
      <c r="K37" s="103"/>
      <c r="L37" s="165">
        <f t="shared" si="0"/>
        <v>0</v>
      </c>
      <c r="M37" s="152">
        <f t="shared" si="1"/>
        <v>0</v>
      </c>
    </row>
    <row r="38" spans="1:13" s="115" customFormat="1">
      <c r="A38"/>
      <c r="B38"/>
      <c r="C38"/>
      <c r="D38"/>
      <c r="E38"/>
      <c r="F38" s="102"/>
      <c r="G38" s="102"/>
      <c r="H38" s="103"/>
      <c r="I38" s="103"/>
      <c r="J38" s="103"/>
      <c r="K38" s="103"/>
      <c r="L38" s="165">
        <f t="shared" si="0"/>
        <v>0</v>
      </c>
      <c r="M38" s="152">
        <f t="shared" si="1"/>
        <v>0</v>
      </c>
    </row>
    <row r="39" spans="1:13" s="115" customFormat="1">
      <c r="A39"/>
      <c r="B39"/>
      <c r="C39"/>
      <c r="D39"/>
      <c r="E39"/>
      <c r="F39" s="102"/>
      <c r="G39" s="102"/>
      <c r="H39" s="103"/>
      <c r="I39" s="103"/>
      <c r="J39" s="103"/>
      <c r="K39" s="103"/>
      <c r="L39" s="165">
        <f t="shared" si="0"/>
        <v>0</v>
      </c>
      <c r="M39" s="152">
        <f t="shared" si="1"/>
        <v>0</v>
      </c>
    </row>
    <row r="40" spans="1:13" s="115" customFormat="1">
      <c r="A40"/>
      <c r="B40"/>
      <c r="C40"/>
      <c r="D40"/>
      <c r="E40"/>
      <c r="F40" s="102"/>
      <c r="G40" s="102"/>
      <c r="H40" s="103"/>
      <c r="I40" s="103"/>
      <c r="J40" s="103"/>
      <c r="K40" s="103"/>
      <c r="L40" s="165">
        <f t="shared" si="0"/>
        <v>0</v>
      </c>
      <c r="M40" s="152">
        <f t="shared" si="1"/>
        <v>0</v>
      </c>
    </row>
    <row r="41" spans="1:13" s="115" customFormat="1">
      <c r="A41"/>
      <c r="B41"/>
      <c r="C41"/>
      <c r="D41"/>
      <c r="E41"/>
      <c r="F41" s="102"/>
      <c r="G41" s="102"/>
      <c r="H41" s="103"/>
      <c r="I41" s="103"/>
      <c r="J41" s="103"/>
      <c r="K41" s="103"/>
      <c r="L41" s="165">
        <f t="shared" si="0"/>
        <v>0</v>
      </c>
      <c r="M41" s="152">
        <f t="shared" si="1"/>
        <v>0</v>
      </c>
    </row>
    <row r="42" spans="1:13" s="115" customFormat="1">
      <c r="A42"/>
      <c r="B42"/>
      <c r="C42"/>
      <c r="D42"/>
      <c r="E42"/>
      <c r="F42" s="102"/>
      <c r="G42" s="102"/>
      <c r="H42" s="103"/>
      <c r="I42" s="103"/>
      <c r="J42" s="103"/>
      <c r="K42" s="103"/>
      <c r="L42" s="165">
        <f t="shared" si="0"/>
        <v>0</v>
      </c>
      <c r="M42" s="152">
        <f t="shared" si="1"/>
        <v>0</v>
      </c>
    </row>
    <row r="43" spans="1:13" s="115" customFormat="1">
      <c r="A43"/>
      <c r="B43"/>
      <c r="C43"/>
      <c r="D43"/>
      <c r="E43"/>
      <c r="F43" s="102"/>
      <c r="G43" s="102"/>
      <c r="H43" s="103"/>
      <c r="I43" s="103"/>
      <c r="J43" s="103"/>
      <c r="K43" s="103"/>
      <c r="L43" s="165">
        <f t="shared" si="0"/>
        <v>0</v>
      </c>
      <c r="M43" s="152">
        <f t="shared" si="1"/>
        <v>0</v>
      </c>
    </row>
    <row r="44" spans="1:13" s="115" customFormat="1">
      <c r="A44"/>
      <c r="B44"/>
      <c r="C44"/>
      <c r="D44"/>
      <c r="E44"/>
      <c r="F44" s="102"/>
      <c r="G44" s="102"/>
      <c r="H44" s="103"/>
      <c r="I44" s="103"/>
      <c r="J44" s="103"/>
      <c r="K44" s="103"/>
      <c r="L44" s="165">
        <f t="shared" si="0"/>
        <v>0</v>
      </c>
      <c r="M44" s="152">
        <f t="shared" si="1"/>
        <v>0</v>
      </c>
    </row>
    <row r="45" spans="1:13" s="115" customFormat="1">
      <c r="A45"/>
      <c r="B45"/>
      <c r="C45"/>
      <c r="D45"/>
      <c r="E45"/>
      <c r="F45" s="102"/>
      <c r="G45" s="102"/>
      <c r="H45" s="103"/>
      <c r="I45" s="103"/>
      <c r="J45" s="103"/>
      <c r="K45" s="103"/>
      <c r="L45" s="165">
        <f t="shared" si="0"/>
        <v>0</v>
      </c>
      <c r="M45" s="152">
        <f t="shared" si="1"/>
        <v>0</v>
      </c>
    </row>
    <row r="46" spans="1:13" s="115" customFormat="1">
      <c r="A46"/>
      <c r="B46"/>
      <c r="C46"/>
      <c r="D46"/>
      <c r="E46"/>
      <c r="F46" s="102"/>
      <c r="G46" s="102"/>
      <c r="H46" s="103"/>
      <c r="I46" s="103"/>
      <c r="J46" s="103"/>
      <c r="K46" s="103"/>
      <c r="L46" s="165">
        <f t="shared" si="0"/>
        <v>0</v>
      </c>
      <c r="M46" s="152">
        <f t="shared" si="1"/>
        <v>0</v>
      </c>
    </row>
    <row r="47" spans="1:13" s="115" customFormat="1">
      <c r="A47"/>
      <c r="B47"/>
      <c r="C47"/>
      <c r="D47"/>
      <c r="E47"/>
      <c r="F47" s="102"/>
      <c r="G47" s="102"/>
      <c r="H47" s="103"/>
      <c r="I47" s="103"/>
      <c r="J47" s="103"/>
      <c r="K47" s="103"/>
      <c r="L47" s="165">
        <f t="shared" si="0"/>
        <v>0</v>
      </c>
      <c r="M47" s="152">
        <f t="shared" si="1"/>
        <v>0</v>
      </c>
    </row>
    <row r="48" spans="1:13" s="115" customFormat="1">
      <c r="A48"/>
      <c r="B48"/>
      <c r="C48"/>
      <c r="D48"/>
      <c r="E48"/>
      <c r="F48" s="102"/>
      <c r="G48" s="102"/>
      <c r="H48" s="103"/>
      <c r="I48" s="103"/>
      <c r="J48" s="103"/>
      <c r="K48" s="103"/>
      <c r="L48" s="165">
        <f t="shared" si="0"/>
        <v>0</v>
      </c>
      <c r="M48" s="152">
        <f t="shared" si="1"/>
        <v>0</v>
      </c>
    </row>
    <row r="49" spans="1:13" s="115" customFormat="1">
      <c r="A49"/>
      <c r="B49"/>
      <c r="C49"/>
      <c r="D49"/>
      <c r="E49"/>
      <c r="F49" s="102"/>
      <c r="G49" s="102"/>
      <c r="H49" s="103"/>
      <c r="I49" s="103"/>
      <c r="J49" s="103"/>
      <c r="K49" s="103"/>
      <c r="L49" s="165">
        <f t="shared" si="0"/>
        <v>0</v>
      </c>
      <c r="M49" s="152">
        <f t="shared" si="1"/>
        <v>0</v>
      </c>
    </row>
    <row r="50" spans="1:13" s="115" customFormat="1">
      <c r="A50"/>
      <c r="B50"/>
      <c r="C50"/>
      <c r="D50"/>
      <c r="E50"/>
      <c r="F50" s="102"/>
      <c r="G50" s="102"/>
      <c r="H50" s="103"/>
      <c r="I50" s="103"/>
      <c r="J50" s="103"/>
      <c r="K50" s="103"/>
      <c r="L50" s="165">
        <f t="shared" si="0"/>
        <v>0</v>
      </c>
      <c r="M50" s="152">
        <f t="shared" si="1"/>
        <v>0</v>
      </c>
    </row>
  </sheetData>
  <mergeCells count="1">
    <mergeCell ref="F3:H3"/>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4F3F-2ACF-4696-9305-A5081A9EA491}">
  <sheetPr codeName="Sheet19">
    <tabColor theme="4"/>
  </sheetPr>
  <dimension ref="A1:Q50"/>
  <sheetViews>
    <sheetView zoomScaleNormal="100" workbookViewId="0">
      <pane ySplit="6" topLeftCell="A7" activePane="bottomLeft" state="frozen"/>
      <selection pane="bottomLeft" activeCell="J1" sqref="J1"/>
    </sheetView>
  </sheetViews>
  <sheetFormatPr defaultColWidth="9.1796875" defaultRowHeight="14.5"/>
  <cols>
    <col min="1" max="1" width="11.6328125" style="107" customWidth="1"/>
    <col min="2" max="2" width="8.7265625" style="107"/>
    <col min="3" max="3" width="39.7265625" style="104" bestFit="1" customWidth="1"/>
    <col min="4" max="4" width="16.26953125" style="104" customWidth="1"/>
    <col min="5" max="5" width="18.453125" style="104" customWidth="1"/>
    <col min="6" max="7" width="16.26953125" style="106" customWidth="1"/>
    <col min="8" max="8" width="19.7265625" style="105" bestFit="1" customWidth="1"/>
    <col min="9" max="9" width="16.26953125" style="105" customWidth="1"/>
    <col min="10" max="17" width="11.81640625" style="107" customWidth="1"/>
    <col min="18" max="16384" width="9.1796875" style="107"/>
  </cols>
  <sheetData>
    <row r="1" spans="1:17" s="34" customFormat="1" ht="21">
      <c r="A1" s="62" t="s">
        <v>222</v>
      </c>
      <c r="F1" s="66"/>
      <c r="G1" s="66"/>
      <c r="H1" s="70"/>
      <c r="I1" s="70"/>
    </row>
    <row r="2" spans="1:17" s="34" customFormat="1">
      <c r="F2" s="66"/>
      <c r="G2" s="66"/>
      <c r="H2" s="70"/>
      <c r="I2" s="70"/>
    </row>
    <row r="3" spans="1:17" s="39" customFormat="1" ht="18.5" customHeight="1">
      <c r="A3" s="101" t="s">
        <v>463</v>
      </c>
      <c r="D3" s="101"/>
      <c r="E3" s="101"/>
      <c r="F3" s="101"/>
      <c r="G3" s="101"/>
      <c r="H3" s="101"/>
      <c r="I3" s="101"/>
      <c r="J3" s="227" t="s">
        <v>213</v>
      </c>
      <c r="K3" s="227"/>
      <c r="L3" s="227"/>
      <c r="M3" s="227"/>
      <c r="N3" s="227" t="s">
        <v>214</v>
      </c>
      <c r="O3" s="227"/>
      <c r="P3" s="227"/>
      <c r="Q3" s="227"/>
    </row>
    <row r="4" spans="1:17" s="47" customFormat="1" ht="39">
      <c r="A4" s="47" t="s">
        <v>516</v>
      </c>
      <c r="B4" s="47" t="s">
        <v>517</v>
      </c>
      <c r="C4" s="47" t="s">
        <v>215</v>
      </c>
      <c r="D4" s="47" t="s">
        <v>216</v>
      </c>
      <c r="E4" s="47" t="s">
        <v>217</v>
      </c>
      <c r="F4" s="67" t="s">
        <v>219</v>
      </c>
      <c r="G4" s="67" t="s">
        <v>465</v>
      </c>
      <c r="H4" s="71" t="s">
        <v>220</v>
      </c>
      <c r="I4" s="71" t="s">
        <v>218</v>
      </c>
      <c r="J4" s="47" t="s">
        <v>206</v>
      </c>
      <c r="K4" s="47" t="s">
        <v>207</v>
      </c>
      <c r="L4" s="47" t="s">
        <v>208</v>
      </c>
      <c r="M4" s="47" t="s">
        <v>209</v>
      </c>
      <c r="N4" s="47" t="s">
        <v>2</v>
      </c>
      <c r="O4" s="47" t="s">
        <v>210</v>
      </c>
      <c r="P4" s="47" t="s">
        <v>211</v>
      </c>
      <c r="Q4" s="47" t="s">
        <v>212</v>
      </c>
    </row>
    <row r="5" spans="1:17" s="80" customFormat="1" ht="25.5" customHeight="1">
      <c r="F5" s="82" t="s">
        <v>310</v>
      </c>
      <c r="G5" s="82" t="s">
        <v>354</v>
      </c>
      <c r="H5" s="149" t="str">
        <f>'DATA INPUT - ordered'!$I$5</f>
        <v/>
      </c>
      <c r="I5" s="154" t="str">
        <f>'DATA INPUT - ordered'!$K$5</f>
        <v/>
      </c>
      <c r="K5" s="83"/>
      <c r="N5" s="80" t="s">
        <v>355</v>
      </c>
      <c r="O5" s="83" t="s">
        <v>356</v>
      </c>
      <c r="P5" s="80" t="s">
        <v>357</v>
      </c>
      <c r="Q5" s="80" t="s">
        <v>358</v>
      </c>
    </row>
    <row r="6" spans="1:17" s="34" customFormat="1" ht="16.5">
      <c r="A6" s="43" t="s">
        <v>516</v>
      </c>
      <c r="B6" s="43" t="s">
        <v>517</v>
      </c>
      <c r="C6" s="43" t="s">
        <v>83</v>
      </c>
      <c r="D6" s="43" t="s">
        <v>84</v>
      </c>
      <c r="E6" s="43" t="s">
        <v>85</v>
      </c>
      <c r="F6" s="75" t="s">
        <v>87</v>
      </c>
      <c r="G6" s="75" t="s">
        <v>88</v>
      </c>
      <c r="H6" s="44" t="s">
        <v>89</v>
      </c>
      <c r="I6" s="76" t="s">
        <v>86</v>
      </c>
      <c r="J6" s="45" t="s">
        <v>234</v>
      </c>
      <c r="K6" s="45" t="s">
        <v>235</v>
      </c>
      <c r="L6" s="45" t="s">
        <v>236</v>
      </c>
      <c r="M6" s="45" t="s">
        <v>237</v>
      </c>
      <c r="N6" s="46" t="s">
        <v>90</v>
      </c>
      <c r="O6" s="46" t="s">
        <v>91</v>
      </c>
      <c r="P6" s="46" t="s">
        <v>92</v>
      </c>
      <c r="Q6" s="46" t="s">
        <v>93</v>
      </c>
    </row>
    <row r="7" spans="1:17" s="34" customFormat="1">
      <c r="A7" s="36" t="str" cm="1">
        <f t="array" ref="A7">IF(INDEX('DATA INPUT - ordered'!A:A,ROW(A7))="","",INDEX('DATA INPUT - ordered'!A:A,ROW(A7)))</f>
        <v>Indonesia</v>
      </c>
      <c r="B7" s="36" cm="1">
        <f t="array" ref="B7">IF(INDEX('DATA INPUT - ordered'!B:B,ROW(B7))="","",INDEX('DATA INPUT - ordered'!B:B,ROW(B7)))</f>
        <v>2017</v>
      </c>
      <c r="C7" s="36" t="str" cm="1">
        <f t="array" ref="C7">IF(INDEX('DATA INPUT - ordered'!C:C,ROW(C7))="","",INDEX('DATA INPUT - ordered'!C:C,ROW(C7)))</f>
        <v>Births attended by skilled health personnel (%)</v>
      </c>
      <c r="D7" s="36" t="str" cm="1">
        <f t="array" ref="D7">IF(INDEX('DATA INPUT - ordered'!D:D,ROW(D7))="","",INDEX('DATA INPUT - ordered'!D:D,ROW(D7)))</f>
        <v>Economic status</v>
      </c>
      <c r="E7" s="36" t="str" cm="1">
        <f t="array" ref="E7">IF(INDEX('DATA INPUT - ordered'!E:E,ROW(E7))="","",INDEX('DATA INPUT - ordered'!E:E,ROW(E7)))</f>
        <v>Quintile 1 (poorest)</v>
      </c>
      <c r="F7" s="37" cm="1">
        <f t="array" ref="F7">IF(INDEX('DATA INPUT - ordered'!F:F,ROW(F7))="","",INDEX('DATA INPUT - ordered'!F:F,ROW(F7)))</f>
        <v>75.599999999999994</v>
      </c>
      <c r="G7" s="37" cm="1">
        <f t="array" ref="G7">IF(INDEX('DATA INPUT - ordered'!G:G,ROW(G7))="","",INDEX('DATA INPUT - ordered'!G:G,ROW(G7)))</f>
        <v>1.599613</v>
      </c>
      <c r="H7" s="36" cm="1">
        <f t="array" ref="H7">IF(INDEX('DATA INPUT - ordered'!I:I,ROW(H7))="","",INDEX('DATA INPUT - ordered'!I:I,ROW(H7)))</f>
        <v>1</v>
      </c>
      <c r="I7" s="36" cm="1">
        <f t="array" ref="I7">IF(INDEX('DATA INPUT - ordered'!K:K,ROW(I7))="","",INDEX('DATA INPUT - ordered'!K:K,ROW(I7)))</f>
        <v>1</v>
      </c>
      <c r="J7" s="69">
        <f>IF(I5&lt;&gt;"","",
IF(AVERAGE(H:H)=1,INDEX(F:F,MATCH(MAX(I:I),I:I,1)),
IF(AVERAGE(H:H)=0,INDEX(F:F,MATCH(MIN(I:I),I:I,1)),"")))</f>
        <v>99.2</v>
      </c>
      <c r="K7" s="69">
        <f>IF(I5&lt;&gt;"","",
IF(AVERAGE(H:H)=1,INDEX(F:F,MATCH(MIN(I:I),I:I,1)),
IF(AVERAGE(H:H)=0,INDEX(F:F,MATCH(MAX(I:I),I:I,1)),"")))</f>
        <v>75.599999999999994</v>
      </c>
      <c r="L7" s="69">
        <f>IF(I5&lt;&gt;"","",
IF(AVERAGE(H:H)=1,INDEX(G:G,MATCH(MAX(I:I),I:I,1)),
IF(AVERAGE(H:H)=0,INDEX(G:G,MATCH(MIN(I:I),I:I,1)),"")))</f>
        <v>0.2237683</v>
      </c>
      <c r="M7" s="69">
        <f>IF(I5&lt;&gt;"","",
IF(AVERAGE(H:H)=1,INDEX(G:G,MATCH(MIN(I:I),I:I,1)),
IF(AVERAGE(H:H)=0,INDEX(G:G,MATCH(MAX(I:I),I:I,1)),"")))</f>
        <v>1.599613</v>
      </c>
      <c r="N7" s="42">
        <f>J7-K7</f>
        <v>23.600000000000009</v>
      </c>
      <c r="O7" s="42">
        <f>SQRT(L7^2+M7^2)</f>
        <v>1.6151885344608814</v>
      </c>
      <c r="P7" s="42">
        <f>IF(O7=0,0,N7-1.96*O7)</f>
        <v>20.434230472456683</v>
      </c>
      <c r="Q7" s="42">
        <f>IF(O7=0,0,N7+1.96*O7)</f>
        <v>26.765769527543334</v>
      </c>
    </row>
    <row r="8" spans="1:17" s="34" customFormat="1">
      <c r="A8" s="36" t="str" cm="1">
        <f t="array" ref="A8">IF(INDEX('DATA INPUT - ordered'!A:A,ROW(A8))="","",INDEX('DATA INPUT - ordered'!A:A,ROW(A8)))</f>
        <v>Indonesia</v>
      </c>
      <c r="B8" s="36" cm="1">
        <f t="array" ref="B8">IF(INDEX('DATA INPUT - ordered'!B:B,ROW(B8))="","",INDEX('DATA INPUT - ordered'!B:B,ROW(B8)))</f>
        <v>2017</v>
      </c>
      <c r="C8" s="36" t="str" cm="1">
        <f t="array" ref="C8">IF(INDEX('DATA INPUT - ordered'!C:C,ROW(C8))="","",INDEX('DATA INPUT - ordered'!C:C,ROW(C8)))</f>
        <v>Births attended by skilled health personnel (%)</v>
      </c>
      <c r="D8" s="36" t="str" cm="1">
        <f t="array" ref="D8">IF(INDEX('DATA INPUT - ordered'!D:D,ROW(D8))="","",INDEX('DATA INPUT - ordered'!D:D,ROW(D8)))</f>
        <v>Economic status</v>
      </c>
      <c r="E8" s="36" t="str" cm="1">
        <f t="array" ref="E8">IF(INDEX('DATA INPUT - ordered'!E:E,ROW(E8))="","",INDEX('DATA INPUT - ordered'!E:E,ROW(E8)))</f>
        <v>Quintile 2</v>
      </c>
      <c r="F8" s="37" cm="1">
        <f t="array" ref="F8">IF(INDEX('DATA INPUT - ordered'!F:F,ROW(F8))="","",INDEX('DATA INPUT - ordered'!F:F,ROW(F8)))</f>
        <v>91</v>
      </c>
      <c r="G8" s="37" cm="1">
        <f t="array" ref="G8">IF(INDEX('DATA INPUT - ordered'!G:G,ROW(G8))="","",INDEX('DATA INPUT - ordered'!G:G,ROW(G8)))</f>
        <v>1.1351500000000001</v>
      </c>
      <c r="H8" s="36" cm="1">
        <f t="array" ref="H8">IF(INDEX('DATA INPUT - ordered'!I:I,ROW(H8))="","",INDEX('DATA INPUT - ordered'!I:I,ROW(H8)))</f>
        <v>1</v>
      </c>
      <c r="I8" s="36" cm="1">
        <f t="array" ref="I8">IF(INDEX('DATA INPUT - ordered'!K:K,ROW(I8))="","",INDEX('DATA INPUT - ordered'!K:K,ROW(I8)))</f>
        <v>2</v>
      </c>
    </row>
    <row r="9" spans="1:17" s="34" customFormat="1">
      <c r="A9" s="36" t="str" cm="1">
        <f t="array" ref="A9">IF(INDEX('DATA INPUT - ordered'!A:A,ROW(A9))="","",INDEX('DATA INPUT - ordered'!A:A,ROW(A9)))</f>
        <v>Indonesia</v>
      </c>
      <c r="B9" s="36" cm="1">
        <f t="array" ref="B9">IF(INDEX('DATA INPUT - ordered'!B:B,ROW(B9))="","",INDEX('DATA INPUT - ordered'!B:B,ROW(B9)))</f>
        <v>2017</v>
      </c>
      <c r="C9" s="36" t="str" cm="1">
        <f t="array" ref="C9">IF(INDEX('DATA INPUT - ordered'!C:C,ROW(C9))="","",INDEX('DATA INPUT - ordered'!C:C,ROW(C9)))</f>
        <v>Births attended by skilled health personnel (%)</v>
      </c>
      <c r="D9" s="36" t="str" cm="1">
        <f t="array" ref="D9">IF(INDEX('DATA INPUT - ordered'!D:D,ROW(D9))="","",INDEX('DATA INPUT - ordered'!D:D,ROW(D9)))</f>
        <v>Economic status</v>
      </c>
      <c r="E9" s="36" t="str" cm="1">
        <f t="array" ref="E9">IF(INDEX('DATA INPUT - ordered'!E:E,ROW(E9))="","",INDEX('DATA INPUT - ordered'!E:E,ROW(E9)))</f>
        <v>Quintile 3</v>
      </c>
      <c r="F9" s="37" cm="1">
        <f t="array" ref="F9">IF(INDEX('DATA INPUT - ordered'!F:F,ROW(F9))="","",INDEX('DATA INPUT - ordered'!F:F,ROW(F9)))</f>
        <v>96</v>
      </c>
      <c r="G9" s="37" cm="1">
        <f t="array" ref="G9">IF(INDEX('DATA INPUT - ordered'!G:G,ROW(G9))="","",INDEX('DATA INPUT - ordered'!G:G,ROW(G9)))</f>
        <v>0.64619459999999995</v>
      </c>
      <c r="H9" s="36" cm="1">
        <f t="array" ref="H9">IF(INDEX('DATA INPUT - ordered'!I:I,ROW(H9))="","",INDEX('DATA INPUT - ordered'!I:I,ROW(H9)))</f>
        <v>1</v>
      </c>
      <c r="I9" s="36" cm="1">
        <f t="array" ref="I9">IF(INDEX('DATA INPUT - ordered'!K:K,ROW(I9))="","",INDEX('DATA INPUT - ordered'!K:K,ROW(I9)))</f>
        <v>3</v>
      </c>
    </row>
    <row r="10" spans="1:17" s="34" customFormat="1">
      <c r="A10" s="36" t="str" cm="1">
        <f t="array" ref="A10">IF(INDEX('DATA INPUT - ordered'!A:A,ROW(A10))="","",INDEX('DATA INPUT - ordered'!A:A,ROW(A10)))</f>
        <v>Indonesia</v>
      </c>
      <c r="B10" s="36" cm="1">
        <f t="array" ref="B10">IF(INDEX('DATA INPUT - ordered'!B:B,ROW(B10))="","",INDEX('DATA INPUT - ordered'!B:B,ROW(B10)))</f>
        <v>2017</v>
      </c>
      <c r="C10" s="36" t="str" cm="1">
        <f t="array" ref="C10">IF(INDEX('DATA INPUT - ordered'!C:C,ROW(C10))="","",INDEX('DATA INPUT - ordered'!C:C,ROW(C10)))</f>
        <v>Births attended by skilled health personnel (%)</v>
      </c>
      <c r="D10" s="36" t="str" cm="1">
        <f t="array" ref="D10">IF(INDEX('DATA INPUT - ordered'!D:D,ROW(D10))="","",INDEX('DATA INPUT - ordered'!D:D,ROW(D10)))</f>
        <v>Economic status</v>
      </c>
      <c r="E10" s="36" t="str" cm="1">
        <f t="array" ref="E10">IF(INDEX('DATA INPUT - ordered'!E:E,ROW(E10))="","",INDEX('DATA INPUT - ordered'!E:E,ROW(E10)))</f>
        <v>Quintile 4</v>
      </c>
      <c r="F10" s="37" cm="1">
        <f t="array" ref="F10">IF(INDEX('DATA INPUT - ordered'!F:F,ROW(F10))="","",INDEX('DATA INPUT - ordered'!F:F,ROW(F10)))</f>
        <v>97</v>
      </c>
      <c r="G10" s="37" cm="1">
        <f t="array" ref="G10">IF(INDEX('DATA INPUT - ordered'!G:G,ROW(G10))="","",INDEX('DATA INPUT - ordered'!G:G,ROW(G10)))</f>
        <v>0.56762060000000003</v>
      </c>
      <c r="H10" s="36" cm="1">
        <f t="array" ref="H10">IF(INDEX('DATA INPUT - ordered'!I:I,ROW(H10))="","",INDEX('DATA INPUT - ordered'!I:I,ROW(H10)))</f>
        <v>1</v>
      </c>
      <c r="I10" s="36" cm="1">
        <f t="array" ref="I10">IF(INDEX('DATA INPUT - ordered'!K:K,ROW(I10))="","",INDEX('DATA INPUT - ordered'!K:K,ROW(I10)))</f>
        <v>4</v>
      </c>
    </row>
    <row r="11" spans="1:17" s="34" customFormat="1">
      <c r="A11" s="36" t="str" cm="1">
        <f t="array" ref="A11">IF(INDEX('DATA INPUT - ordered'!A:A,ROW(A11))="","",INDEX('DATA INPUT - ordered'!A:A,ROW(A11)))</f>
        <v>Indonesia</v>
      </c>
      <c r="B11" s="36" cm="1">
        <f t="array" ref="B11">IF(INDEX('DATA INPUT - ordered'!B:B,ROW(B11))="","",INDEX('DATA INPUT - ordered'!B:B,ROW(B11)))</f>
        <v>2017</v>
      </c>
      <c r="C11" s="36" t="str" cm="1">
        <f t="array" ref="C11">IF(INDEX('DATA INPUT - ordered'!C:C,ROW(C11))="","",INDEX('DATA INPUT - ordered'!C:C,ROW(C11)))</f>
        <v>Births attended by skilled health personnel (%)</v>
      </c>
      <c r="D11" s="36" t="str" cm="1">
        <f t="array" ref="D11">IF(INDEX('DATA INPUT - ordered'!D:D,ROW(D11))="","",INDEX('DATA INPUT - ordered'!D:D,ROW(D11)))</f>
        <v>Economic status</v>
      </c>
      <c r="E11" s="36" t="str" cm="1">
        <f t="array" ref="E11">IF(INDEX('DATA INPUT - ordered'!E:E,ROW(E11))="","",INDEX('DATA INPUT - ordered'!E:E,ROW(E11)))</f>
        <v>Quintile 5 (richest)</v>
      </c>
      <c r="F11" s="37" cm="1">
        <f t="array" ref="F11">IF(INDEX('DATA INPUT - ordered'!F:F,ROW(F11))="","",INDEX('DATA INPUT - ordered'!F:F,ROW(F11)))</f>
        <v>99.2</v>
      </c>
      <c r="G11" s="37" cm="1">
        <f t="array" ref="G11">IF(INDEX('DATA INPUT - ordered'!G:G,ROW(G11))="","",INDEX('DATA INPUT - ordered'!G:G,ROW(G11)))</f>
        <v>0.2237683</v>
      </c>
      <c r="H11" s="36" cm="1">
        <f t="array" ref="H11">IF(INDEX('DATA INPUT - ordered'!I:I,ROW(H11))="","",INDEX('DATA INPUT - ordered'!I:I,ROW(H11)))</f>
        <v>1</v>
      </c>
      <c r="I11" s="36" cm="1">
        <f t="array" ref="I11">IF(INDEX('DATA INPUT - ordered'!K:K,ROW(I11))="","",INDEX('DATA INPUT - ordered'!K:K,ROW(I11)))</f>
        <v>5</v>
      </c>
    </row>
    <row r="12" spans="1:17" s="34" customFormat="1">
      <c r="A12" s="36" t="str" cm="1">
        <f t="array" ref="A12">IF(INDEX('DATA INPUT - ordered'!A:A,ROW(A12))="","",INDEX('DATA INPUT - ordered'!A:A,ROW(A12)))</f>
        <v/>
      </c>
      <c r="B12" s="36" t="str" cm="1">
        <f t="array" ref="B12">IF(INDEX('DATA INPUT - ordered'!B:B,ROW(B12))="","",INDEX('DATA INPUT - ordered'!B:B,ROW(B12)))</f>
        <v/>
      </c>
      <c r="C12" s="36" t="str" cm="1">
        <f t="array" ref="C12">IF(INDEX('DATA INPUT - ordered'!C:C,ROW(C12))="","",INDEX('DATA INPUT - ordered'!C:C,ROW(C12)))</f>
        <v/>
      </c>
      <c r="D12" s="36" t="str" cm="1">
        <f t="array" ref="D12">IF(INDEX('DATA INPUT - ordered'!D:D,ROW(D12))="","",INDEX('DATA INPUT - ordered'!D:D,ROW(D12)))</f>
        <v/>
      </c>
      <c r="E12" s="36" t="str" cm="1">
        <f t="array" ref="E12">IF(INDEX('DATA INPUT - ordered'!E:E,ROW(E12))="","",INDEX('DATA INPUT - ordered'!E:E,ROW(E12)))</f>
        <v/>
      </c>
      <c r="F12" s="37" t="str" cm="1">
        <f t="array" ref="F12">IF(INDEX('DATA INPUT - ordered'!F:F,ROW(F12))="","",INDEX('DATA INPUT - ordered'!F:F,ROW(F12)))</f>
        <v/>
      </c>
      <c r="G12" s="37" t="str" cm="1">
        <f t="array" ref="G12">IF(INDEX('DATA INPUT - ordered'!G:G,ROW(G12))="","",INDEX('DATA INPUT - ordered'!G:G,ROW(G12)))</f>
        <v/>
      </c>
      <c r="H12" s="36" t="str" cm="1">
        <f t="array" ref="H12">IF(INDEX('DATA INPUT - ordered'!I:I,ROW(H12))="","",INDEX('DATA INPUT - ordered'!I:I,ROW(H12)))</f>
        <v/>
      </c>
      <c r="I12" s="36" t="str" cm="1">
        <f t="array" ref="I12">IF(INDEX('DATA INPUT - ordered'!K:K,ROW(I12))="","",INDEX('DATA INPUT - ordered'!K:K,ROW(I12)))</f>
        <v/>
      </c>
    </row>
    <row r="13" spans="1:17" s="34" customFormat="1">
      <c r="A13" s="36" t="str" cm="1">
        <f t="array" ref="A13">IF(INDEX('DATA INPUT - ordered'!A:A,ROW(A13))="","",INDEX('DATA INPUT - ordered'!A:A,ROW(A13)))</f>
        <v/>
      </c>
      <c r="B13" s="36" t="str" cm="1">
        <f t="array" ref="B13">IF(INDEX('DATA INPUT - ordered'!B:B,ROW(B13))="","",INDEX('DATA INPUT - ordered'!B:B,ROW(B13)))</f>
        <v/>
      </c>
      <c r="C13" s="36" t="str" cm="1">
        <f t="array" ref="C13">IF(INDEX('DATA INPUT - ordered'!C:C,ROW(C13))="","",INDEX('DATA INPUT - ordered'!C:C,ROW(C13)))</f>
        <v/>
      </c>
      <c r="D13" s="36" t="str" cm="1">
        <f t="array" ref="D13">IF(INDEX('DATA INPUT - ordered'!D:D,ROW(D13))="","",INDEX('DATA INPUT - ordered'!D:D,ROW(D13)))</f>
        <v/>
      </c>
      <c r="E13" s="36" t="str" cm="1">
        <f t="array" ref="E13">IF(INDEX('DATA INPUT - ordered'!E:E,ROW(E13))="","",INDEX('DATA INPUT - ordered'!E:E,ROW(E13)))</f>
        <v/>
      </c>
      <c r="F13" s="37" t="str" cm="1">
        <f t="array" ref="F13">IF(INDEX('DATA INPUT - ordered'!F:F,ROW(F13))="","",INDEX('DATA INPUT - ordered'!F:F,ROW(F13)))</f>
        <v/>
      </c>
      <c r="G13" s="37" t="str" cm="1">
        <f t="array" ref="G13">IF(INDEX('DATA INPUT - ordered'!G:G,ROW(G13))="","",INDEX('DATA INPUT - ordered'!G:G,ROW(G13)))</f>
        <v/>
      </c>
      <c r="H13" s="36" t="str" cm="1">
        <f t="array" ref="H13">IF(INDEX('DATA INPUT - ordered'!I:I,ROW(H13))="","",INDEX('DATA INPUT - ordered'!I:I,ROW(H13)))</f>
        <v/>
      </c>
      <c r="I13" s="36" t="str" cm="1">
        <f t="array" ref="I13">IF(INDEX('DATA INPUT - ordered'!K:K,ROW(I13))="","",INDEX('DATA INPUT - ordered'!K:K,ROW(I13)))</f>
        <v/>
      </c>
    </row>
    <row r="14" spans="1:17" s="34" customFormat="1">
      <c r="A14" s="36" t="str" cm="1">
        <f t="array" ref="A14">IF(INDEX('DATA INPUT - ordered'!A:A,ROW(A14))="","",INDEX('DATA INPUT - ordered'!A:A,ROW(A14)))</f>
        <v/>
      </c>
      <c r="B14" s="36" t="str" cm="1">
        <f t="array" ref="B14">IF(INDEX('DATA INPUT - ordered'!B:B,ROW(B14))="","",INDEX('DATA INPUT - ordered'!B:B,ROW(B14)))</f>
        <v/>
      </c>
      <c r="C14" s="36" t="str" cm="1">
        <f t="array" ref="C14">IF(INDEX('DATA INPUT - ordered'!C:C,ROW(C14))="","",INDEX('DATA INPUT - ordered'!C:C,ROW(C14)))</f>
        <v/>
      </c>
      <c r="D14" s="36" t="str" cm="1">
        <f t="array" ref="D14">IF(INDEX('DATA INPUT - ordered'!D:D,ROW(D14))="","",INDEX('DATA INPUT - ordered'!D:D,ROW(D14)))</f>
        <v/>
      </c>
      <c r="E14" s="36" t="str" cm="1">
        <f t="array" ref="E14">IF(INDEX('DATA INPUT - ordered'!E:E,ROW(E14))="","",INDEX('DATA INPUT - ordered'!E:E,ROW(E14)))</f>
        <v/>
      </c>
      <c r="F14" s="37" t="str" cm="1">
        <f t="array" ref="F14">IF(INDEX('DATA INPUT - ordered'!F:F,ROW(F14))="","",INDEX('DATA INPUT - ordered'!F:F,ROW(F14)))</f>
        <v/>
      </c>
      <c r="G14" s="37" t="str" cm="1">
        <f t="array" ref="G14">IF(INDEX('DATA INPUT - ordered'!G:G,ROW(G14))="","",INDEX('DATA INPUT - ordered'!G:G,ROW(G14)))</f>
        <v/>
      </c>
      <c r="H14" s="36" t="str" cm="1">
        <f t="array" ref="H14">IF(INDEX('DATA INPUT - ordered'!I:I,ROW(H14))="","",INDEX('DATA INPUT - ordered'!I:I,ROW(H14)))</f>
        <v/>
      </c>
      <c r="I14" s="36" t="str" cm="1">
        <f t="array" ref="I14">IF(INDEX('DATA INPUT - ordered'!K:K,ROW(I14))="","",INDEX('DATA INPUT - ordered'!K:K,ROW(I14)))</f>
        <v/>
      </c>
    </row>
    <row r="15" spans="1:17" s="34" customFormat="1">
      <c r="A15" s="36" t="str" cm="1">
        <f t="array" ref="A15">IF(INDEX('DATA INPUT - ordered'!A:A,ROW(A15))="","",INDEX('DATA INPUT - ordered'!A:A,ROW(A15)))</f>
        <v/>
      </c>
      <c r="B15" s="36" t="str" cm="1">
        <f t="array" ref="B15">IF(INDEX('DATA INPUT - ordered'!B:B,ROW(B15))="","",INDEX('DATA INPUT - ordered'!B:B,ROW(B15)))</f>
        <v/>
      </c>
      <c r="C15" s="36" t="str" cm="1">
        <f t="array" ref="C15">IF(INDEX('DATA INPUT - ordered'!C:C,ROW(C15))="","",INDEX('DATA INPUT - ordered'!C:C,ROW(C15)))</f>
        <v/>
      </c>
      <c r="D15" s="36" t="str" cm="1">
        <f t="array" ref="D15">IF(INDEX('DATA INPUT - ordered'!D:D,ROW(D15))="","",INDEX('DATA INPUT - ordered'!D:D,ROW(D15)))</f>
        <v/>
      </c>
      <c r="E15" s="36" t="str" cm="1">
        <f t="array" ref="E15">IF(INDEX('DATA INPUT - ordered'!E:E,ROW(E15))="","",INDEX('DATA INPUT - ordered'!E:E,ROW(E15)))</f>
        <v/>
      </c>
      <c r="F15" s="37" t="str" cm="1">
        <f t="array" ref="F15">IF(INDEX('DATA INPUT - ordered'!F:F,ROW(F15))="","",INDEX('DATA INPUT - ordered'!F:F,ROW(F15)))</f>
        <v/>
      </c>
      <c r="G15" s="37" t="str" cm="1">
        <f t="array" ref="G15">IF(INDEX('DATA INPUT - ordered'!G:G,ROW(G15))="","",INDEX('DATA INPUT - ordered'!G:G,ROW(G15)))</f>
        <v/>
      </c>
      <c r="H15" s="36" t="str" cm="1">
        <f t="array" ref="H15">IF(INDEX('DATA INPUT - ordered'!I:I,ROW(H15))="","",INDEX('DATA INPUT - ordered'!I:I,ROW(H15)))</f>
        <v/>
      </c>
      <c r="I15" s="36" t="str" cm="1">
        <f t="array" ref="I15">IF(INDEX('DATA INPUT - ordered'!K:K,ROW(I15))="","",INDEX('DATA INPUT - ordered'!K:K,ROW(I15)))</f>
        <v/>
      </c>
    </row>
    <row r="16" spans="1:17" s="34" customFormat="1">
      <c r="A16" s="36" t="str" cm="1">
        <f t="array" ref="A16">IF(INDEX('DATA INPUT - ordered'!A:A,ROW(A16))="","",INDEX('DATA INPUT - ordered'!A:A,ROW(A16)))</f>
        <v/>
      </c>
      <c r="B16" s="36" t="str" cm="1">
        <f t="array" ref="B16">IF(INDEX('DATA INPUT - ordered'!B:B,ROW(B16))="","",INDEX('DATA INPUT - ordered'!B:B,ROW(B16)))</f>
        <v/>
      </c>
      <c r="C16" s="36" t="str" cm="1">
        <f t="array" ref="C16">IF(INDEX('DATA INPUT - ordered'!C:C,ROW(C16))="","",INDEX('DATA INPUT - ordered'!C:C,ROW(C16)))</f>
        <v/>
      </c>
      <c r="D16" s="36" t="str" cm="1">
        <f t="array" ref="D16">IF(INDEX('DATA INPUT - ordered'!D:D,ROW(D16))="","",INDEX('DATA INPUT - ordered'!D:D,ROW(D16)))</f>
        <v/>
      </c>
      <c r="E16" s="36" t="str" cm="1">
        <f t="array" ref="E16">IF(INDEX('DATA INPUT - ordered'!E:E,ROW(E16))="","",INDEX('DATA INPUT - ordered'!E:E,ROW(E16)))</f>
        <v/>
      </c>
      <c r="F16" s="37" t="str" cm="1">
        <f t="array" ref="F16">IF(INDEX('DATA INPUT - ordered'!F:F,ROW(F16))="","",INDEX('DATA INPUT - ordered'!F:F,ROW(F16)))</f>
        <v/>
      </c>
      <c r="G16" s="37" t="str" cm="1">
        <f t="array" ref="G16">IF(INDEX('DATA INPUT - ordered'!G:G,ROW(G16))="","",INDEX('DATA INPUT - ordered'!G:G,ROW(G16)))</f>
        <v/>
      </c>
      <c r="H16" s="36" t="str" cm="1">
        <f t="array" ref="H16">IF(INDEX('DATA INPUT - ordered'!I:I,ROW(H16))="","",INDEX('DATA INPUT - ordered'!I:I,ROW(H16)))</f>
        <v/>
      </c>
      <c r="I16" s="36" t="str" cm="1">
        <f t="array" ref="I16">IF(INDEX('DATA INPUT - ordered'!K:K,ROW(I16))="","",INDEX('DATA INPUT - ordered'!K:K,ROW(I16)))</f>
        <v/>
      </c>
    </row>
    <row r="17" spans="1:9" s="34" customFormat="1">
      <c r="A17" s="36" t="str" cm="1">
        <f t="array" ref="A17">IF(INDEX('DATA INPUT - ordered'!A:A,ROW(A17))="","",INDEX('DATA INPUT - ordered'!A:A,ROW(A17)))</f>
        <v/>
      </c>
      <c r="B17" s="36" t="str" cm="1">
        <f t="array" ref="B17">IF(INDEX('DATA INPUT - ordered'!B:B,ROW(B17))="","",INDEX('DATA INPUT - ordered'!B:B,ROW(B17)))</f>
        <v/>
      </c>
      <c r="C17" s="36" t="str" cm="1">
        <f t="array" ref="C17">IF(INDEX('DATA INPUT - ordered'!C:C,ROW(C17))="","",INDEX('DATA INPUT - ordered'!C:C,ROW(C17)))</f>
        <v/>
      </c>
      <c r="D17" s="36" t="str" cm="1">
        <f t="array" ref="D17">IF(INDEX('DATA INPUT - ordered'!D:D,ROW(D17))="","",INDEX('DATA INPUT - ordered'!D:D,ROW(D17)))</f>
        <v/>
      </c>
      <c r="E17" s="36" t="str" cm="1">
        <f t="array" ref="E17">IF(INDEX('DATA INPUT - ordered'!E:E,ROW(E17))="","",INDEX('DATA INPUT - ordered'!E:E,ROW(E17)))</f>
        <v/>
      </c>
      <c r="F17" s="37" t="str" cm="1">
        <f t="array" ref="F17">IF(INDEX('DATA INPUT - ordered'!F:F,ROW(F17))="","",INDEX('DATA INPUT - ordered'!F:F,ROW(F17)))</f>
        <v/>
      </c>
      <c r="G17" s="37" t="str" cm="1">
        <f t="array" ref="G17">IF(INDEX('DATA INPUT - ordered'!G:G,ROW(G17))="","",INDEX('DATA INPUT - ordered'!G:G,ROW(G17)))</f>
        <v/>
      </c>
      <c r="H17" s="36" t="str" cm="1">
        <f t="array" ref="H17">IF(INDEX('DATA INPUT - ordered'!I:I,ROW(H17))="","",INDEX('DATA INPUT - ordered'!I:I,ROW(H17)))</f>
        <v/>
      </c>
      <c r="I17" s="36" t="str" cm="1">
        <f t="array" ref="I17">IF(INDEX('DATA INPUT - ordered'!K:K,ROW(I17))="","",INDEX('DATA INPUT - ordered'!K:K,ROW(I17)))</f>
        <v/>
      </c>
    </row>
    <row r="18" spans="1:9" s="34" customFormat="1">
      <c r="A18" s="36" t="str" cm="1">
        <f t="array" ref="A18">IF(INDEX('DATA INPUT - ordered'!A:A,ROW(A18))="","",INDEX('DATA INPUT - ordered'!A:A,ROW(A18)))</f>
        <v/>
      </c>
      <c r="B18" s="36" t="str" cm="1">
        <f t="array" ref="B18">IF(INDEX('DATA INPUT - ordered'!B:B,ROW(B18))="","",INDEX('DATA INPUT - ordered'!B:B,ROW(B18)))</f>
        <v/>
      </c>
      <c r="C18" s="36" t="str" cm="1">
        <f t="array" ref="C18">IF(INDEX('DATA INPUT - ordered'!C:C,ROW(C18))="","",INDEX('DATA INPUT - ordered'!C:C,ROW(C18)))</f>
        <v/>
      </c>
      <c r="D18" s="36" t="str" cm="1">
        <f t="array" ref="D18">IF(INDEX('DATA INPUT - ordered'!D:D,ROW(D18))="","",INDEX('DATA INPUT - ordered'!D:D,ROW(D18)))</f>
        <v/>
      </c>
      <c r="E18" s="36" t="str" cm="1">
        <f t="array" ref="E18">IF(INDEX('DATA INPUT - ordered'!E:E,ROW(E18))="","",INDEX('DATA INPUT - ordered'!E:E,ROW(E18)))</f>
        <v/>
      </c>
      <c r="F18" s="37" t="str" cm="1">
        <f t="array" ref="F18">IF(INDEX('DATA INPUT - ordered'!F:F,ROW(F18))="","",INDEX('DATA INPUT - ordered'!F:F,ROW(F18)))</f>
        <v/>
      </c>
      <c r="G18" s="37" t="str" cm="1">
        <f t="array" ref="G18">IF(INDEX('DATA INPUT - ordered'!G:G,ROW(G18))="","",INDEX('DATA INPUT - ordered'!G:G,ROW(G18)))</f>
        <v/>
      </c>
      <c r="H18" s="36" t="str" cm="1">
        <f t="array" ref="H18">IF(INDEX('DATA INPUT - ordered'!I:I,ROW(H18))="","",INDEX('DATA INPUT - ordered'!I:I,ROW(H18)))</f>
        <v/>
      </c>
      <c r="I18" s="36" t="str" cm="1">
        <f t="array" ref="I18">IF(INDEX('DATA INPUT - ordered'!K:K,ROW(I18))="","",INDEX('DATA INPUT - ordered'!K:K,ROW(I18)))</f>
        <v/>
      </c>
    </row>
    <row r="19" spans="1:9" s="34" customFormat="1">
      <c r="A19" s="36" t="str" cm="1">
        <f t="array" ref="A19">IF(INDEX('DATA INPUT - ordered'!A:A,ROW(A19))="","",INDEX('DATA INPUT - ordered'!A:A,ROW(A19)))</f>
        <v/>
      </c>
      <c r="B19" s="36" t="str" cm="1">
        <f t="array" ref="B19">IF(INDEX('DATA INPUT - ordered'!B:B,ROW(B19))="","",INDEX('DATA INPUT - ordered'!B:B,ROW(B19)))</f>
        <v/>
      </c>
      <c r="C19" s="36" t="str" cm="1">
        <f t="array" ref="C19">IF(INDEX('DATA INPUT - ordered'!C:C,ROW(C19))="","",INDEX('DATA INPUT - ordered'!C:C,ROW(C19)))</f>
        <v/>
      </c>
      <c r="D19" s="36" t="str" cm="1">
        <f t="array" ref="D19">IF(INDEX('DATA INPUT - ordered'!D:D,ROW(D19))="","",INDEX('DATA INPUT - ordered'!D:D,ROW(D19)))</f>
        <v/>
      </c>
      <c r="E19" s="36" t="str" cm="1">
        <f t="array" ref="E19">IF(INDEX('DATA INPUT - ordered'!E:E,ROW(E19))="","",INDEX('DATA INPUT - ordered'!E:E,ROW(E19)))</f>
        <v/>
      </c>
      <c r="F19" s="37" t="str" cm="1">
        <f t="array" ref="F19">IF(INDEX('DATA INPUT - ordered'!F:F,ROW(F19))="","",INDEX('DATA INPUT - ordered'!F:F,ROW(F19)))</f>
        <v/>
      </c>
      <c r="G19" s="37" t="str" cm="1">
        <f t="array" ref="G19">IF(INDEX('DATA INPUT - ordered'!G:G,ROW(G19))="","",INDEX('DATA INPUT - ordered'!G:G,ROW(G19)))</f>
        <v/>
      </c>
      <c r="H19" s="36" t="str" cm="1">
        <f t="array" ref="H19">IF(INDEX('DATA INPUT - ordered'!I:I,ROW(H19))="","",INDEX('DATA INPUT - ordered'!I:I,ROW(H19)))</f>
        <v/>
      </c>
      <c r="I19" s="36" t="str" cm="1">
        <f t="array" ref="I19">IF(INDEX('DATA INPUT - ordered'!K:K,ROW(I19))="","",INDEX('DATA INPUT - ordered'!K:K,ROW(I19)))</f>
        <v/>
      </c>
    </row>
    <row r="20" spans="1:9" s="34" customFormat="1">
      <c r="A20" s="36" t="str" cm="1">
        <f t="array" ref="A20">IF(INDEX('DATA INPUT - ordered'!A:A,ROW(A20))="","",INDEX('DATA INPUT - ordered'!A:A,ROW(A20)))</f>
        <v/>
      </c>
      <c r="B20" s="36" t="str" cm="1">
        <f t="array" ref="B20">IF(INDEX('DATA INPUT - ordered'!B:B,ROW(B20))="","",INDEX('DATA INPUT - ordered'!B:B,ROW(B20)))</f>
        <v/>
      </c>
      <c r="C20" s="36" t="str" cm="1">
        <f t="array" ref="C20">IF(INDEX('DATA INPUT - ordered'!C:C,ROW(C20))="","",INDEX('DATA INPUT - ordered'!C:C,ROW(C20)))</f>
        <v/>
      </c>
      <c r="D20" s="36" t="str" cm="1">
        <f t="array" ref="D20">IF(INDEX('DATA INPUT - ordered'!D:D,ROW(D20))="","",INDEX('DATA INPUT - ordered'!D:D,ROW(D20)))</f>
        <v/>
      </c>
      <c r="E20" s="36" t="str" cm="1">
        <f t="array" ref="E20">IF(INDEX('DATA INPUT - ordered'!E:E,ROW(E20))="","",INDEX('DATA INPUT - ordered'!E:E,ROW(E20)))</f>
        <v/>
      </c>
      <c r="F20" s="37" t="str" cm="1">
        <f t="array" ref="F20">IF(INDEX('DATA INPUT - ordered'!F:F,ROW(F20))="","",INDEX('DATA INPUT - ordered'!F:F,ROW(F20)))</f>
        <v/>
      </c>
      <c r="G20" s="37" t="str" cm="1">
        <f t="array" ref="G20">IF(INDEX('DATA INPUT - ordered'!G:G,ROW(G20))="","",INDEX('DATA INPUT - ordered'!G:G,ROW(G20)))</f>
        <v/>
      </c>
      <c r="H20" s="36" t="str" cm="1">
        <f t="array" ref="H20">IF(INDEX('DATA INPUT - ordered'!I:I,ROW(H20))="","",INDEX('DATA INPUT - ordered'!I:I,ROW(H20)))</f>
        <v/>
      </c>
      <c r="I20" s="36" t="str" cm="1">
        <f t="array" ref="I20">IF(INDEX('DATA INPUT - ordered'!K:K,ROW(I20))="","",INDEX('DATA INPUT - ordered'!K:K,ROW(I20)))</f>
        <v/>
      </c>
    </row>
    <row r="21" spans="1:9" s="34" customFormat="1">
      <c r="A21" s="36" t="str" cm="1">
        <f t="array" ref="A21">IF(INDEX('DATA INPUT - ordered'!A:A,ROW(A21))="","",INDEX('DATA INPUT - ordered'!A:A,ROW(A21)))</f>
        <v/>
      </c>
      <c r="B21" s="36" t="str" cm="1">
        <f t="array" ref="B21">IF(INDEX('DATA INPUT - ordered'!B:B,ROW(B21))="","",INDEX('DATA INPUT - ordered'!B:B,ROW(B21)))</f>
        <v/>
      </c>
      <c r="C21" s="36" t="str" cm="1">
        <f t="array" ref="C21">IF(INDEX('DATA INPUT - ordered'!C:C,ROW(C21))="","",INDEX('DATA INPUT - ordered'!C:C,ROW(C21)))</f>
        <v/>
      </c>
      <c r="D21" s="36" t="str" cm="1">
        <f t="array" ref="D21">IF(INDEX('DATA INPUT - ordered'!D:D,ROW(D21))="","",INDEX('DATA INPUT - ordered'!D:D,ROW(D21)))</f>
        <v/>
      </c>
      <c r="E21" s="36" t="str" cm="1">
        <f t="array" ref="E21">IF(INDEX('DATA INPUT - ordered'!E:E,ROW(E21))="","",INDEX('DATA INPUT - ordered'!E:E,ROW(E21)))</f>
        <v/>
      </c>
      <c r="F21" s="37" t="str" cm="1">
        <f t="array" ref="F21">IF(INDEX('DATA INPUT - ordered'!F:F,ROW(F21))="","",INDEX('DATA INPUT - ordered'!F:F,ROW(F21)))</f>
        <v/>
      </c>
      <c r="G21" s="37" t="str" cm="1">
        <f t="array" ref="G21">IF(INDEX('DATA INPUT - ordered'!G:G,ROW(G21))="","",INDEX('DATA INPUT - ordered'!G:G,ROW(G21)))</f>
        <v/>
      </c>
      <c r="H21" s="36" t="str" cm="1">
        <f t="array" ref="H21">IF(INDEX('DATA INPUT - ordered'!I:I,ROW(H21))="","",INDEX('DATA INPUT - ordered'!I:I,ROW(H21)))</f>
        <v/>
      </c>
      <c r="I21" s="36" t="str" cm="1">
        <f t="array" ref="I21">IF(INDEX('DATA INPUT - ordered'!K:K,ROW(I21))="","",INDEX('DATA INPUT - ordered'!K:K,ROW(I21)))</f>
        <v/>
      </c>
    </row>
    <row r="22" spans="1:9" s="34" customFormat="1">
      <c r="A22" s="36" t="str" cm="1">
        <f t="array" ref="A22">IF(INDEX('DATA INPUT - ordered'!A:A,ROW(A22))="","",INDEX('DATA INPUT - ordered'!A:A,ROW(A22)))</f>
        <v/>
      </c>
      <c r="B22" s="36" t="str" cm="1">
        <f t="array" ref="B22">IF(INDEX('DATA INPUT - ordered'!B:B,ROW(B22))="","",INDEX('DATA INPUT - ordered'!B:B,ROW(B22)))</f>
        <v/>
      </c>
      <c r="C22" s="36" t="str" cm="1">
        <f t="array" ref="C22">IF(INDEX('DATA INPUT - ordered'!C:C,ROW(C22))="","",INDEX('DATA INPUT - ordered'!C:C,ROW(C22)))</f>
        <v/>
      </c>
      <c r="D22" s="36" t="str" cm="1">
        <f t="array" ref="D22">IF(INDEX('DATA INPUT - ordered'!D:D,ROW(D22))="","",INDEX('DATA INPUT - ordered'!D:D,ROW(D22)))</f>
        <v/>
      </c>
      <c r="E22" s="36" t="str" cm="1">
        <f t="array" ref="E22">IF(INDEX('DATA INPUT - ordered'!E:E,ROW(E22))="","",INDEX('DATA INPUT - ordered'!E:E,ROW(E22)))</f>
        <v/>
      </c>
      <c r="F22" s="37" t="str" cm="1">
        <f t="array" ref="F22">IF(INDEX('DATA INPUT - ordered'!F:F,ROW(F22))="","",INDEX('DATA INPUT - ordered'!F:F,ROW(F22)))</f>
        <v/>
      </c>
      <c r="G22" s="37" t="str" cm="1">
        <f t="array" ref="G22">IF(INDEX('DATA INPUT - ordered'!G:G,ROW(G22))="","",INDEX('DATA INPUT - ordered'!G:G,ROW(G22)))</f>
        <v/>
      </c>
      <c r="H22" s="36" t="str" cm="1">
        <f t="array" ref="H22">IF(INDEX('DATA INPUT - ordered'!I:I,ROW(H22))="","",INDEX('DATA INPUT - ordered'!I:I,ROW(H22)))</f>
        <v/>
      </c>
      <c r="I22" s="36" t="str" cm="1">
        <f t="array" ref="I22">IF(INDEX('DATA INPUT - ordered'!K:K,ROW(I22))="","",INDEX('DATA INPUT - ordered'!K:K,ROW(I22)))</f>
        <v/>
      </c>
    </row>
    <row r="23" spans="1:9" s="34" customFormat="1">
      <c r="A23" s="36" t="str" cm="1">
        <f t="array" ref="A23">IF(INDEX('DATA INPUT - ordered'!A:A,ROW(A23))="","",INDEX('DATA INPUT - ordered'!A:A,ROW(A23)))</f>
        <v/>
      </c>
      <c r="B23" s="36" t="str" cm="1">
        <f t="array" ref="B23">IF(INDEX('DATA INPUT - ordered'!B:B,ROW(B23))="","",INDEX('DATA INPUT - ordered'!B:B,ROW(B23)))</f>
        <v/>
      </c>
      <c r="C23" s="36" t="str" cm="1">
        <f t="array" ref="C23">IF(INDEX('DATA INPUT - ordered'!C:C,ROW(C23))="","",INDEX('DATA INPUT - ordered'!C:C,ROW(C23)))</f>
        <v/>
      </c>
      <c r="D23" s="36" t="str" cm="1">
        <f t="array" ref="D23">IF(INDEX('DATA INPUT - ordered'!D:D,ROW(D23))="","",INDEX('DATA INPUT - ordered'!D:D,ROW(D23)))</f>
        <v/>
      </c>
      <c r="E23" s="36" t="str" cm="1">
        <f t="array" ref="E23">IF(INDEX('DATA INPUT - ordered'!E:E,ROW(E23))="","",INDEX('DATA INPUT - ordered'!E:E,ROW(E23)))</f>
        <v/>
      </c>
      <c r="F23" s="37" t="str" cm="1">
        <f t="array" ref="F23">IF(INDEX('DATA INPUT - ordered'!F:F,ROW(F23))="","",INDEX('DATA INPUT - ordered'!F:F,ROW(F23)))</f>
        <v/>
      </c>
      <c r="G23" s="37" t="str" cm="1">
        <f t="array" ref="G23">IF(INDEX('DATA INPUT - ordered'!G:G,ROW(G23))="","",INDEX('DATA INPUT - ordered'!G:G,ROW(G23)))</f>
        <v/>
      </c>
      <c r="H23" s="36" t="str" cm="1">
        <f t="array" ref="H23">IF(INDEX('DATA INPUT - ordered'!I:I,ROW(H23))="","",INDEX('DATA INPUT - ordered'!I:I,ROW(H23)))</f>
        <v/>
      </c>
      <c r="I23" s="36" t="str" cm="1">
        <f t="array" ref="I23">IF(INDEX('DATA INPUT - ordered'!K:K,ROW(I23))="","",INDEX('DATA INPUT - ordered'!K:K,ROW(I23)))</f>
        <v/>
      </c>
    </row>
    <row r="24" spans="1:9" s="34" customFormat="1">
      <c r="A24" s="36" t="str" cm="1">
        <f t="array" ref="A24">IF(INDEX('DATA INPUT - ordered'!A:A,ROW(A24))="","",INDEX('DATA INPUT - ordered'!A:A,ROW(A24)))</f>
        <v/>
      </c>
      <c r="B24" s="36" t="str" cm="1">
        <f t="array" ref="B24">IF(INDEX('DATA INPUT - ordered'!B:B,ROW(B24))="","",INDEX('DATA INPUT - ordered'!B:B,ROW(B24)))</f>
        <v/>
      </c>
      <c r="C24" s="36" t="str" cm="1">
        <f t="array" ref="C24">IF(INDEX('DATA INPUT - ordered'!C:C,ROW(C24))="","",INDEX('DATA INPUT - ordered'!C:C,ROW(C24)))</f>
        <v/>
      </c>
      <c r="D24" s="36" t="str" cm="1">
        <f t="array" ref="D24">IF(INDEX('DATA INPUT - ordered'!D:D,ROW(D24))="","",INDEX('DATA INPUT - ordered'!D:D,ROW(D24)))</f>
        <v/>
      </c>
      <c r="E24" s="36" t="str" cm="1">
        <f t="array" ref="E24">IF(INDEX('DATA INPUT - ordered'!E:E,ROW(E24))="","",INDEX('DATA INPUT - ordered'!E:E,ROW(E24)))</f>
        <v/>
      </c>
      <c r="F24" s="37" t="str" cm="1">
        <f t="array" ref="F24">IF(INDEX('DATA INPUT - ordered'!F:F,ROW(F24))="","",INDEX('DATA INPUT - ordered'!F:F,ROW(F24)))</f>
        <v/>
      </c>
      <c r="G24" s="37" t="str" cm="1">
        <f t="array" ref="G24">IF(INDEX('DATA INPUT - ordered'!G:G,ROW(G24))="","",INDEX('DATA INPUT - ordered'!G:G,ROW(G24)))</f>
        <v/>
      </c>
      <c r="H24" s="36" t="str" cm="1">
        <f t="array" ref="H24">IF(INDEX('DATA INPUT - ordered'!I:I,ROW(H24))="","",INDEX('DATA INPUT - ordered'!I:I,ROW(H24)))</f>
        <v/>
      </c>
      <c r="I24" s="36" t="str" cm="1">
        <f t="array" ref="I24">IF(INDEX('DATA INPUT - ordered'!K:K,ROW(I24))="","",INDEX('DATA INPUT - ordered'!K:K,ROW(I24)))</f>
        <v/>
      </c>
    </row>
    <row r="25" spans="1:9" s="34" customFormat="1">
      <c r="A25" s="36" t="str" cm="1">
        <f t="array" ref="A25">IF(INDEX('DATA INPUT - ordered'!A:A,ROW(A25))="","",INDEX('DATA INPUT - ordered'!A:A,ROW(A25)))</f>
        <v/>
      </c>
      <c r="B25" s="36" t="str" cm="1">
        <f t="array" ref="B25">IF(INDEX('DATA INPUT - ordered'!B:B,ROW(B25))="","",INDEX('DATA INPUT - ordered'!B:B,ROW(B25)))</f>
        <v/>
      </c>
      <c r="C25" s="36" t="str" cm="1">
        <f t="array" ref="C25">IF(INDEX('DATA INPUT - ordered'!C:C,ROW(C25))="","",INDEX('DATA INPUT - ordered'!C:C,ROW(C25)))</f>
        <v/>
      </c>
      <c r="D25" s="36" t="str" cm="1">
        <f t="array" ref="D25">IF(INDEX('DATA INPUT - ordered'!D:D,ROW(D25))="","",INDEX('DATA INPUT - ordered'!D:D,ROW(D25)))</f>
        <v/>
      </c>
      <c r="E25" s="36" t="str" cm="1">
        <f t="array" ref="E25">IF(INDEX('DATA INPUT - ordered'!E:E,ROW(E25))="","",INDEX('DATA INPUT - ordered'!E:E,ROW(E25)))</f>
        <v/>
      </c>
      <c r="F25" s="37" t="str" cm="1">
        <f t="array" ref="F25">IF(INDEX('DATA INPUT - ordered'!F:F,ROW(F25))="","",INDEX('DATA INPUT - ordered'!F:F,ROW(F25)))</f>
        <v/>
      </c>
      <c r="G25" s="37" t="str" cm="1">
        <f t="array" ref="G25">IF(INDEX('DATA INPUT - ordered'!G:G,ROW(G25))="","",INDEX('DATA INPUT - ordered'!G:G,ROW(G25)))</f>
        <v/>
      </c>
      <c r="H25" s="36" t="str" cm="1">
        <f t="array" ref="H25">IF(INDEX('DATA INPUT - ordered'!I:I,ROW(H25))="","",INDEX('DATA INPUT - ordered'!I:I,ROW(H25)))</f>
        <v/>
      </c>
      <c r="I25" s="36" t="str" cm="1">
        <f t="array" ref="I25">IF(INDEX('DATA INPUT - ordered'!K:K,ROW(I25))="","",INDEX('DATA INPUT - ordered'!K:K,ROW(I25)))</f>
        <v/>
      </c>
    </row>
    <row r="26" spans="1:9" s="34" customFormat="1">
      <c r="A26" s="36" t="str" cm="1">
        <f t="array" ref="A26">IF(INDEX('DATA INPUT - ordered'!A:A,ROW(A26))="","",INDEX('DATA INPUT - ordered'!A:A,ROW(A26)))</f>
        <v/>
      </c>
      <c r="B26" s="36" t="str" cm="1">
        <f t="array" ref="B26">IF(INDEX('DATA INPUT - ordered'!B:B,ROW(B26))="","",INDEX('DATA INPUT - ordered'!B:B,ROW(B26)))</f>
        <v/>
      </c>
      <c r="C26" s="36" t="str" cm="1">
        <f t="array" ref="C26">IF(INDEX('DATA INPUT - ordered'!C:C,ROW(C26))="","",INDEX('DATA INPUT - ordered'!C:C,ROW(C26)))</f>
        <v/>
      </c>
      <c r="D26" s="36" t="str" cm="1">
        <f t="array" ref="D26">IF(INDEX('DATA INPUT - ordered'!D:D,ROW(D26))="","",INDEX('DATA INPUT - ordered'!D:D,ROW(D26)))</f>
        <v/>
      </c>
      <c r="E26" s="36" t="str" cm="1">
        <f t="array" ref="E26">IF(INDEX('DATA INPUT - ordered'!E:E,ROW(E26))="","",INDEX('DATA INPUT - ordered'!E:E,ROW(E26)))</f>
        <v/>
      </c>
      <c r="F26" s="37" t="str" cm="1">
        <f t="array" ref="F26">IF(INDEX('DATA INPUT - ordered'!F:F,ROW(F26))="","",INDEX('DATA INPUT - ordered'!F:F,ROW(F26)))</f>
        <v/>
      </c>
      <c r="G26" s="37" t="str" cm="1">
        <f t="array" ref="G26">IF(INDEX('DATA INPUT - ordered'!G:G,ROW(G26))="","",INDEX('DATA INPUT - ordered'!G:G,ROW(G26)))</f>
        <v/>
      </c>
      <c r="H26" s="36" t="str" cm="1">
        <f t="array" ref="H26">IF(INDEX('DATA INPUT - ordered'!I:I,ROW(H26))="","",INDEX('DATA INPUT - ordered'!I:I,ROW(H26)))</f>
        <v/>
      </c>
      <c r="I26" s="36" t="str" cm="1">
        <f t="array" ref="I26">IF(INDEX('DATA INPUT - ordered'!K:K,ROW(I26))="","",INDEX('DATA INPUT - ordered'!K:K,ROW(I26)))</f>
        <v/>
      </c>
    </row>
    <row r="27" spans="1:9" s="34" customFormat="1">
      <c r="A27" s="36" t="str" cm="1">
        <f t="array" ref="A27">IF(INDEX('DATA INPUT - ordered'!A:A,ROW(A27))="","",INDEX('DATA INPUT - ordered'!A:A,ROW(A27)))</f>
        <v/>
      </c>
      <c r="B27" s="36" t="str" cm="1">
        <f t="array" ref="B27">IF(INDEX('DATA INPUT - ordered'!B:B,ROW(B27))="","",INDEX('DATA INPUT - ordered'!B:B,ROW(B27)))</f>
        <v/>
      </c>
      <c r="C27" s="36" t="str" cm="1">
        <f t="array" ref="C27">IF(INDEX('DATA INPUT - ordered'!C:C,ROW(C27))="","",INDEX('DATA INPUT - ordered'!C:C,ROW(C27)))</f>
        <v/>
      </c>
      <c r="D27" s="36" t="str" cm="1">
        <f t="array" ref="D27">IF(INDEX('DATA INPUT - ordered'!D:D,ROW(D27))="","",INDEX('DATA INPUT - ordered'!D:D,ROW(D27)))</f>
        <v/>
      </c>
      <c r="E27" s="36" t="str" cm="1">
        <f t="array" ref="E27">IF(INDEX('DATA INPUT - ordered'!E:E,ROW(E27))="","",INDEX('DATA INPUT - ordered'!E:E,ROW(E27)))</f>
        <v/>
      </c>
      <c r="F27" s="37" t="str" cm="1">
        <f t="array" ref="F27">IF(INDEX('DATA INPUT - ordered'!F:F,ROW(F27))="","",INDEX('DATA INPUT - ordered'!F:F,ROW(F27)))</f>
        <v/>
      </c>
      <c r="G27" s="37" t="str" cm="1">
        <f t="array" ref="G27">IF(INDEX('DATA INPUT - ordered'!G:G,ROW(G27))="","",INDEX('DATA INPUT - ordered'!G:G,ROW(G27)))</f>
        <v/>
      </c>
      <c r="H27" s="36" t="str" cm="1">
        <f t="array" ref="H27">IF(INDEX('DATA INPUT - ordered'!I:I,ROW(H27))="","",INDEX('DATA INPUT - ordered'!I:I,ROW(H27)))</f>
        <v/>
      </c>
      <c r="I27" s="36" t="str" cm="1">
        <f t="array" ref="I27">IF(INDEX('DATA INPUT - ordered'!K:K,ROW(I27))="","",INDEX('DATA INPUT - ordered'!K:K,ROW(I27)))</f>
        <v/>
      </c>
    </row>
    <row r="28" spans="1:9" s="34" customFormat="1">
      <c r="A28" s="36" t="str" cm="1">
        <f t="array" ref="A28">IF(INDEX('DATA INPUT - ordered'!A:A,ROW(A28))="","",INDEX('DATA INPUT - ordered'!A:A,ROW(A28)))</f>
        <v/>
      </c>
      <c r="B28" s="36" t="str" cm="1">
        <f t="array" ref="B28">IF(INDEX('DATA INPUT - ordered'!B:B,ROW(B28))="","",INDEX('DATA INPUT - ordered'!B:B,ROW(B28)))</f>
        <v/>
      </c>
      <c r="C28" s="36" t="str" cm="1">
        <f t="array" ref="C28">IF(INDEX('DATA INPUT - ordered'!C:C,ROW(C28))="","",INDEX('DATA INPUT - ordered'!C:C,ROW(C28)))</f>
        <v/>
      </c>
      <c r="D28" s="36" t="str" cm="1">
        <f t="array" ref="D28">IF(INDEX('DATA INPUT - ordered'!D:D,ROW(D28))="","",INDEX('DATA INPUT - ordered'!D:D,ROW(D28)))</f>
        <v/>
      </c>
      <c r="E28" s="36" t="str" cm="1">
        <f t="array" ref="E28">IF(INDEX('DATA INPUT - ordered'!E:E,ROW(E28))="","",INDEX('DATA INPUT - ordered'!E:E,ROW(E28)))</f>
        <v/>
      </c>
      <c r="F28" s="37" t="str" cm="1">
        <f t="array" ref="F28">IF(INDEX('DATA INPUT - ordered'!F:F,ROW(F28))="","",INDEX('DATA INPUT - ordered'!F:F,ROW(F28)))</f>
        <v/>
      </c>
      <c r="G28" s="37" t="str" cm="1">
        <f t="array" ref="G28">IF(INDEX('DATA INPUT - ordered'!G:G,ROW(G28))="","",INDEX('DATA INPUT - ordered'!G:G,ROW(G28)))</f>
        <v/>
      </c>
      <c r="H28" s="36" t="str" cm="1">
        <f t="array" ref="H28">IF(INDEX('DATA INPUT - ordered'!I:I,ROW(H28))="","",INDEX('DATA INPUT - ordered'!I:I,ROW(H28)))</f>
        <v/>
      </c>
      <c r="I28" s="36" t="str" cm="1">
        <f t="array" ref="I28">IF(INDEX('DATA INPUT - ordered'!K:K,ROW(I28))="","",INDEX('DATA INPUT - ordered'!K:K,ROW(I28)))</f>
        <v/>
      </c>
    </row>
    <row r="29" spans="1:9" s="34" customFormat="1">
      <c r="A29" s="36" t="str" cm="1">
        <f t="array" ref="A29">IF(INDEX('DATA INPUT - ordered'!A:A,ROW(A29))="","",INDEX('DATA INPUT - ordered'!A:A,ROW(A29)))</f>
        <v/>
      </c>
      <c r="B29" s="36" t="str" cm="1">
        <f t="array" ref="B29">IF(INDEX('DATA INPUT - ordered'!B:B,ROW(B29))="","",INDEX('DATA INPUT - ordered'!B:B,ROW(B29)))</f>
        <v/>
      </c>
      <c r="C29" s="36" t="str" cm="1">
        <f t="array" ref="C29">IF(INDEX('DATA INPUT - ordered'!C:C,ROW(C29))="","",INDEX('DATA INPUT - ordered'!C:C,ROW(C29)))</f>
        <v/>
      </c>
      <c r="D29" s="36" t="str" cm="1">
        <f t="array" ref="D29">IF(INDEX('DATA INPUT - ordered'!D:D,ROW(D29))="","",INDEX('DATA INPUT - ordered'!D:D,ROW(D29)))</f>
        <v/>
      </c>
      <c r="E29" s="36" t="str" cm="1">
        <f t="array" ref="E29">IF(INDEX('DATA INPUT - ordered'!E:E,ROW(E29))="","",INDEX('DATA INPUT - ordered'!E:E,ROW(E29)))</f>
        <v/>
      </c>
      <c r="F29" s="37" t="str" cm="1">
        <f t="array" ref="F29">IF(INDEX('DATA INPUT - ordered'!F:F,ROW(F29))="","",INDEX('DATA INPUT - ordered'!F:F,ROW(F29)))</f>
        <v/>
      </c>
      <c r="G29" s="37" t="str" cm="1">
        <f t="array" ref="G29">IF(INDEX('DATA INPUT - ordered'!G:G,ROW(G29))="","",INDEX('DATA INPUT - ordered'!G:G,ROW(G29)))</f>
        <v/>
      </c>
      <c r="H29" s="36" t="str" cm="1">
        <f t="array" ref="H29">IF(INDEX('DATA INPUT - ordered'!I:I,ROW(H29))="","",INDEX('DATA INPUT - ordered'!I:I,ROW(H29)))</f>
        <v/>
      </c>
      <c r="I29" s="36" t="str" cm="1">
        <f t="array" ref="I29">IF(INDEX('DATA INPUT - ordered'!K:K,ROW(I29))="","",INDEX('DATA INPUT - ordered'!K:K,ROW(I29)))</f>
        <v/>
      </c>
    </row>
    <row r="30" spans="1:9" s="34" customFormat="1">
      <c r="A30" s="36" t="str" cm="1">
        <f t="array" ref="A30">IF(INDEX('DATA INPUT - ordered'!A:A,ROW(A30))="","",INDEX('DATA INPUT - ordered'!A:A,ROW(A30)))</f>
        <v/>
      </c>
      <c r="B30" s="36" t="str" cm="1">
        <f t="array" ref="B30">IF(INDEX('DATA INPUT - ordered'!B:B,ROW(B30))="","",INDEX('DATA INPUT - ordered'!B:B,ROW(B30)))</f>
        <v/>
      </c>
      <c r="C30" s="36" t="str" cm="1">
        <f t="array" ref="C30">IF(INDEX('DATA INPUT - ordered'!C:C,ROW(C30))="","",INDEX('DATA INPUT - ordered'!C:C,ROW(C30)))</f>
        <v/>
      </c>
      <c r="D30" s="36" t="str" cm="1">
        <f t="array" ref="D30">IF(INDEX('DATA INPUT - ordered'!D:D,ROW(D30))="","",INDEX('DATA INPUT - ordered'!D:D,ROW(D30)))</f>
        <v/>
      </c>
      <c r="E30" s="36" t="str" cm="1">
        <f t="array" ref="E30">IF(INDEX('DATA INPUT - ordered'!E:E,ROW(E30))="","",INDEX('DATA INPUT - ordered'!E:E,ROW(E30)))</f>
        <v/>
      </c>
      <c r="F30" s="37" t="str" cm="1">
        <f t="array" ref="F30">IF(INDEX('DATA INPUT - ordered'!F:F,ROW(F30))="","",INDEX('DATA INPUT - ordered'!F:F,ROW(F30)))</f>
        <v/>
      </c>
      <c r="G30" s="37" t="str" cm="1">
        <f t="array" ref="G30">IF(INDEX('DATA INPUT - ordered'!G:G,ROW(G30))="","",INDEX('DATA INPUT - ordered'!G:G,ROW(G30)))</f>
        <v/>
      </c>
      <c r="H30" s="36" t="str" cm="1">
        <f t="array" ref="H30">IF(INDEX('DATA INPUT - ordered'!I:I,ROW(H30))="","",INDEX('DATA INPUT - ordered'!I:I,ROW(H30)))</f>
        <v/>
      </c>
      <c r="I30" s="36" t="str" cm="1">
        <f t="array" ref="I30">IF(INDEX('DATA INPUT - ordered'!K:K,ROW(I30))="","",INDEX('DATA INPUT - ordered'!K:K,ROW(I30)))</f>
        <v/>
      </c>
    </row>
    <row r="31" spans="1:9" s="34" customFormat="1">
      <c r="A31" s="36" t="str" cm="1">
        <f t="array" ref="A31">IF(INDEX('DATA INPUT - ordered'!A:A,ROW(A31))="","",INDEX('DATA INPUT - ordered'!A:A,ROW(A31)))</f>
        <v/>
      </c>
      <c r="B31" s="36" t="str" cm="1">
        <f t="array" ref="B31">IF(INDEX('DATA INPUT - ordered'!B:B,ROW(B31))="","",INDEX('DATA INPUT - ordered'!B:B,ROW(B31)))</f>
        <v/>
      </c>
      <c r="C31" s="36" t="str" cm="1">
        <f t="array" ref="C31">IF(INDEX('DATA INPUT - ordered'!C:C,ROW(C31))="","",INDEX('DATA INPUT - ordered'!C:C,ROW(C31)))</f>
        <v/>
      </c>
      <c r="D31" s="36" t="str" cm="1">
        <f t="array" ref="D31">IF(INDEX('DATA INPUT - ordered'!D:D,ROW(D31))="","",INDEX('DATA INPUT - ordered'!D:D,ROW(D31)))</f>
        <v/>
      </c>
      <c r="E31" s="36" t="str" cm="1">
        <f t="array" ref="E31">IF(INDEX('DATA INPUT - ordered'!E:E,ROW(E31))="","",INDEX('DATA INPUT - ordered'!E:E,ROW(E31)))</f>
        <v/>
      </c>
      <c r="F31" s="37" t="str" cm="1">
        <f t="array" ref="F31">IF(INDEX('DATA INPUT - ordered'!F:F,ROW(F31))="","",INDEX('DATA INPUT - ordered'!F:F,ROW(F31)))</f>
        <v/>
      </c>
      <c r="G31" s="37" t="str" cm="1">
        <f t="array" ref="G31">IF(INDEX('DATA INPUT - ordered'!G:G,ROW(G31))="","",INDEX('DATA INPUT - ordered'!G:G,ROW(G31)))</f>
        <v/>
      </c>
      <c r="H31" s="36" t="str" cm="1">
        <f t="array" ref="H31">IF(INDEX('DATA INPUT - ordered'!I:I,ROW(H31))="","",INDEX('DATA INPUT - ordered'!I:I,ROW(H31)))</f>
        <v/>
      </c>
      <c r="I31" s="36" t="str" cm="1">
        <f t="array" ref="I31">IF(INDEX('DATA INPUT - ordered'!K:K,ROW(I31))="","",INDEX('DATA INPUT - ordered'!K:K,ROW(I31)))</f>
        <v/>
      </c>
    </row>
    <row r="32" spans="1:9" s="34" customFormat="1">
      <c r="A32" s="36" t="str" cm="1">
        <f t="array" ref="A32">IF(INDEX('DATA INPUT - ordered'!A:A,ROW(A32))="","",INDEX('DATA INPUT - ordered'!A:A,ROW(A32)))</f>
        <v/>
      </c>
      <c r="B32" s="36" t="str" cm="1">
        <f t="array" ref="B32">IF(INDEX('DATA INPUT - ordered'!B:B,ROW(B32))="","",INDEX('DATA INPUT - ordered'!B:B,ROW(B32)))</f>
        <v/>
      </c>
      <c r="C32" s="36" t="str" cm="1">
        <f t="array" ref="C32">IF(INDEX('DATA INPUT - ordered'!C:C,ROW(C32))="","",INDEX('DATA INPUT - ordered'!C:C,ROW(C32)))</f>
        <v/>
      </c>
      <c r="D32" s="36" t="str" cm="1">
        <f t="array" ref="D32">IF(INDEX('DATA INPUT - ordered'!D:D,ROW(D32))="","",INDEX('DATA INPUT - ordered'!D:D,ROW(D32)))</f>
        <v/>
      </c>
      <c r="E32" s="36" t="str" cm="1">
        <f t="array" ref="E32">IF(INDEX('DATA INPUT - ordered'!E:E,ROW(E32))="","",INDEX('DATA INPUT - ordered'!E:E,ROW(E32)))</f>
        <v/>
      </c>
      <c r="F32" s="37" t="str" cm="1">
        <f t="array" ref="F32">IF(INDEX('DATA INPUT - ordered'!F:F,ROW(F32))="","",INDEX('DATA INPUT - ordered'!F:F,ROW(F32)))</f>
        <v/>
      </c>
      <c r="G32" s="37" t="str" cm="1">
        <f t="array" ref="G32">IF(INDEX('DATA INPUT - ordered'!G:G,ROW(G32))="","",INDEX('DATA INPUT - ordered'!G:G,ROW(G32)))</f>
        <v/>
      </c>
      <c r="H32" s="36" t="str" cm="1">
        <f t="array" ref="H32">IF(INDEX('DATA INPUT - ordered'!I:I,ROW(H32))="","",INDEX('DATA INPUT - ordered'!I:I,ROW(H32)))</f>
        <v/>
      </c>
      <c r="I32" s="36" t="str" cm="1">
        <f t="array" ref="I32">IF(INDEX('DATA INPUT - ordered'!K:K,ROW(I32))="","",INDEX('DATA INPUT - ordered'!K:K,ROW(I32)))</f>
        <v/>
      </c>
    </row>
    <row r="33" spans="1:9" s="34" customFormat="1">
      <c r="A33" s="36" t="str" cm="1">
        <f t="array" ref="A33">IF(INDEX('DATA INPUT - ordered'!A:A,ROW(A33))="","",INDEX('DATA INPUT - ordered'!A:A,ROW(A33)))</f>
        <v/>
      </c>
      <c r="B33" s="36" t="str" cm="1">
        <f t="array" ref="B33">IF(INDEX('DATA INPUT - ordered'!B:B,ROW(B33))="","",INDEX('DATA INPUT - ordered'!B:B,ROW(B33)))</f>
        <v/>
      </c>
      <c r="C33" s="36" t="str" cm="1">
        <f t="array" ref="C33">IF(INDEX('DATA INPUT - ordered'!C:C,ROW(C33))="","",INDEX('DATA INPUT - ordered'!C:C,ROW(C33)))</f>
        <v/>
      </c>
      <c r="D33" s="36" t="str" cm="1">
        <f t="array" ref="D33">IF(INDEX('DATA INPUT - ordered'!D:D,ROW(D33))="","",INDEX('DATA INPUT - ordered'!D:D,ROW(D33)))</f>
        <v/>
      </c>
      <c r="E33" s="36" t="str" cm="1">
        <f t="array" ref="E33">IF(INDEX('DATA INPUT - ordered'!E:E,ROW(E33))="","",INDEX('DATA INPUT - ordered'!E:E,ROW(E33)))</f>
        <v/>
      </c>
      <c r="F33" s="37" t="str" cm="1">
        <f t="array" ref="F33">IF(INDEX('DATA INPUT - ordered'!F:F,ROW(F33))="","",INDEX('DATA INPUT - ordered'!F:F,ROW(F33)))</f>
        <v/>
      </c>
      <c r="G33" s="37" t="str" cm="1">
        <f t="array" ref="G33">IF(INDEX('DATA INPUT - ordered'!G:G,ROW(G33))="","",INDEX('DATA INPUT - ordered'!G:G,ROW(G33)))</f>
        <v/>
      </c>
      <c r="H33" s="36" t="str" cm="1">
        <f t="array" ref="H33">IF(INDEX('DATA INPUT - ordered'!I:I,ROW(H33))="","",INDEX('DATA INPUT - ordered'!I:I,ROW(H33)))</f>
        <v/>
      </c>
      <c r="I33" s="36" t="str" cm="1">
        <f t="array" ref="I33">IF(INDEX('DATA INPUT - ordered'!K:K,ROW(I33))="","",INDEX('DATA INPUT - ordered'!K:K,ROW(I33)))</f>
        <v/>
      </c>
    </row>
    <row r="34" spans="1:9" s="34" customFormat="1">
      <c r="A34" s="36" t="str" cm="1">
        <f t="array" ref="A34">IF(INDEX('DATA INPUT - ordered'!A:A,ROW(A34))="","",INDEX('DATA INPUT - ordered'!A:A,ROW(A34)))</f>
        <v/>
      </c>
      <c r="B34" s="36" t="str" cm="1">
        <f t="array" ref="B34">IF(INDEX('DATA INPUT - ordered'!B:B,ROW(B34))="","",INDEX('DATA INPUT - ordered'!B:B,ROW(B34)))</f>
        <v/>
      </c>
      <c r="C34" s="36" t="str" cm="1">
        <f t="array" ref="C34">IF(INDEX('DATA INPUT - ordered'!C:C,ROW(C34))="","",INDEX('DATA INPUT - ordered'!C:C,ROW(C34)))</f>
        <v/>
      </c>
      <c r="D34" s="36" t="str" cm="1">
        <f t="array" ref="D34">IF(INDEX('DATA INPUT - ordered'!D:D,ROW(D34))="","",INDEX('DATA INPUT - ordered'!D:D,ROW(D34)))</f>
        <v/>
      </c>
      <c r="E34" s="36" t="str" cm="1">
        <f t="array" ref="E34">IF(INDEX('DATA INPUT - ordered'!E:E,ROW(E34))="","",INDEX('DATA INPUT - ordered'!E:E,ROW(E34)))</f>
        <v/>
      </c>
      <c r="F34" s="37" t="str" cm="1">
        <f t="array" ref="F34">IF(INDEX('DATA INPUT - ordered'!F:F,ROW(F34))="","",INDEX('DATA INPUT - ordered'!F:F,ROW(F34)))</f>
        <v/>
      </c>
      <c r="G34" s="37" t="str" cm="1">
        <f t="array" ref="G34">IF(INDEX('DATA INPUT - ordered'!G:G,ROW(G34))="","",INDEX('DATA INPUT - ordered'!G:G,ROW(G34)))</f>
        <v/>
      </c>
      <c r="H34" s="36" t="str" cm="1">
        <f t="array" ref="H34">IF(INDEX('DATA INPUT - ordered'!I:I,ROW(H34))="","",INDEX('DATA INPUT - ordered'!I:I,ROW(H34)))</f>
        <v/>
      </c>
      <c r="I34" s="36" t="str" cm="1">
        <f t="array" ref="I34">IF(INDEX('DATA INPUT - ordered'!K:K,ROW(I34))="","",INDEX('DATA INPUT - ordered'!K:K,ROW(I34)))</f>
        <v/>
      </c>
    </row>
    <row r="35" spans="1:9" s="34" customFormat="1">
      <c r="A35" s="36" t="str" cm="1">
        <f t="array" ref="A35">IF(INDEX('DATA INPUT - ordered'!A:A,ROW(A35))="","",INDEX('DATA INPUT - ordered'!A:A,ROW(A35)))</f>
        <v/>
      </c>
      <c r="B35" s="36" t="str" cm="1">
        <f t="array" ref="B35">IF(INDEX('DATA INPUT - ordered'!B:B,ROW(B35))="","",INDEX('DATA INPUT - ordered'!B:B,ROW(B35)))</f>
        <v/>
      </c>
      <c r="C35" s="36" t="str" cm="1">
        <f t="array" ref="C35">IF(INDEX('DATA INPUT - ordered'!C:C,ROW(C35))="","",INDEX('DATA INPUT - ordered'!C:C,ROW(C35)))</f>
        <v/>
      </c>
      <c r="D35" s="36" t="str" cm="1">
        <f t="array" ref="D35">IF(INDEX('DATA INPUT - ordered'!D:D,ROW(D35))="","",INDEX('DATA INPUT - ordered'!D:D,ROW(D35)))</f>
        <v/>
      </c>
      <c r="E35" s="36" t="str" cm="1">
        <f t="array" ref="E35">IF(INDEX('DATA INPUT - ordered'!E:E,ROW(E35))="","",INDEX('DATA INPUT - ordered'!E:E,ROW(E35)))</f>
        <v/>
      </c>
      <c r="F35" s="37" t="str" cm="1">
        <f t="array" ref="F35">IF(INDEX('DATA INPUT - ordered'!F:F,ROW(F35))="","",INDEX('DATA INPUT - ordered'!F:F,ROW(F35)))</f>
        <v/>
      </c>
      <c r="G35" s="37" t="str" cm="1">
        <f t="array" ref="G35">IF(INDEX('DATA INPUT - ordered'!G:G,ROW(G35))="","",INDEX('DATA INPUT - ordered'!G:G,ROW(G35)))</f>
        <v/>
      </c>
      <c r="H35" s="36" t="str" cm="1">
        <f t="array" ref="H35">IF(INDEX('DATA INPUT - ordered'!I:I,ROW(H35))="","",INDEX('DATA INPUT - ordered'!I:I,ROW(H35)))</f>
        <v/>
      </c>
      <c r="I35" s="36" t="str" cm="1">
        <f t="array" ref="I35">IF(INDEX('DATA INPUT - ordered'!K:K,ROW(I35))="","",INDEX('DATA INPUT - ordered'!K:K,ROW(I35)))</f>
        <v/>
      </c>
    </row>
    <row r="36" spans="1:9" s="34" customFormat="1">
      <c r="A36" s="36" t="str" cm="1">
        <f t="array" ref="A36">IF(INDEX('DATA INPUT - ordered'!A:A,ROW(A36))="","",INDEX('DATA INPUT - ordered'!A:A,ROW(A36)))</f>
        <v/>
      </c>
      <c r="B36" s="36" t="str" cm="1">
        <f t="array" ref="B36">IF(INDEX('DATA INPUT - ordered'!B:B,ROW(B36))="","",INDEX('DATA INPUT - ordered'!B:B,ROW(B36)))</f>
        <v/>
      </c>
      <c r="C36" s="36" t="str" cm="1">
        <f t="array" ref="C36">IF(INDEX('DATA INPUT - ordered'!C:C,ROW(C36))="","",INDEX('DATA INPUT - ordered'!C:C,ROW(C36)))</f>
        <v/>
      </c>
      <c r="D36" s="36" t="str" cm="1">
        <f t="array" ref="D36">IF(INDEX('DATA INPUT - ordered'!D:D,ROW(D36))="","",INDEX('DATA INPUT - ordered'!D:D,ROW(D36)))</f>
        <v/>
      </c>
      <c r="E36" s="36" t="str" cm="1">
        <f t="array" ref="E36">IF(INDEX('DATA INPUT - ordered'!E:E,ROW(E36))="","",INDEX('DATA INPUT - ordered'!E:E,ROW(E36)))</f>
        <v/>
      </c>
      <c r="F36" s="37" t="str" cm="1">
        <f t="array" ref="F36">IF(INDEX('DATA INPUT - ordered'!F:F,ROW(F36))="","",INDEX('DATA INPUT - ordered'!F:F,ROW(F36)))</f>
        <v/>
      </c>
      <c r="G36" s="37" t="str" cm="1">
        <f t="array" ref="G36">IF(INDEX('DATA INPUT - ordered'!G:G,ROW(G36))="","",INDEX('DATA INPUT - ordered'!G:G,ROW(G36)))</f>
        <v/>
      </c>
      <c r="H36" s="36" t="str" cm="1">
        <f t="array" ref="H36">IF(INDEX('DATA INPUT - ordered'!I:I,ROW(H36))="","",INDEX('DATA INPUT - ordered'!I:I,ROW(H36)))</f>
        <v/>
      </c>
      <c r="I36" s="36" t="str" cm="1">
        <f t="array" ref="I36">IF(INDEX('DATA INPUT - ordered'!K:K,ROW(I36))="","",INDEX('DATA INPUT - ordered'!K:K,ROW(I36)))</f>
        <v/>
      </c>
    </row>
    <row r="37" spans="1:9" s="34" customFormat="1">
      <c r="A37" s="36" t="str" cm="1">
        <f t="array" ref="A37">IF(INDEX('DATA INPUT - ordered'!A:A,ROW(A37))="","",INDEX('DATA INPUT - ordered'!A:A,ROW(A37)))</f>
        <v/>
      </c>
      <c r="B37" s="36" t="str" cm="1">
        <f t="array" ref="B37">IF(INDEX('DATA INPUT - ordered'!B:B,ROW(B37))="","",INDEX('DATA INPUT - ordered'!B:B,ROW(B37)))</f>
        <v/>
      </c>
      <c r="C37" s="36" t="str" cm="1">
        <f t="array" ref="C37">IF(INDEX('DATA INPUT - ordered'!C:C,ROW(C37))="","",INDEX('DATA INPUT - ordered'!C:C,ROW(C37)))</f>
        <v/>
      </c>
      <c r="D37" s="36" t="str" cm="1">
        <f t="array" ref="D37">IF(INDEX('DATA INPUT - ordered'!D:D,ROW(D37))="","",INDEX('DATA INPUT - ordered'!D:D,ROW(D37)))</f>
        <v/>
      </c>
      <c r="E37" s="36" t="str" cm="1">
        <f t="array" ref="E37">IF(INDEX('DATA INPUT - ordered'!E:E,ROW(E37))="","",INDEX('DATA INPUT - ordered'!E:E,ROW(E37)))</f>
        <v/>
      </c>
      <c r="F37" s="37" t="str" cm="1">
        <f t="array" ref="F37">IF(INDEX('DATA INPUT - ordered'!F:F,ROW(F37))="","",INDEX('DATA INPUT - ordered'!F:F,ROW(F37)))</f>
        <v/>
      </c>
      <c r="G37" s="37" t="str" cm="1">
        <f t="array" ref="G37">IF(INDEX('DATA INPUT - ordered'!G:G,ROW(G37))="","",INDEX('DATA INPUT - ordered'!G:G,ROW(G37)))</f>
        <v/>
      </c>
      <c r="H37" s="36" t="str" cm="1">
        <f t="array" ref="H37">IF(INDEX('DATA INPUT - ordered'!I:I,ROW(H37))="","",INDEX('DATA INPUT - ordered'!I:I,ROW(H37)))</f>
        <v/>
      </c>
      <c r="I37" s="36" t="str" cm="1">
        <f t="array" ref="I37">IF(INDEX('DATA INPUT - ordered'!K:K,ROW(I37))="","",INDEX('DATA INPUT - ordered'!K:K,ROW(I37)))</f>
        <v/>
      </c>
    </row>
    <row r="38" spans="1:9" s="34" customFormat="1">
      <c r="A38" s="36" t="str" cm="1">
        <f t="array" ref="A38">IF(INDEX('DATA INPUT - ordered'!A:A,ROW(A38))="","",INDEX('DATA INPUT - ordered'!A:A,ROW(A38)))</f>
        <v/>
      </c>
      <c r="B38" s="36" t="str" cm="1">
        <f t="array" ref="B38">IF(INDEX('DATA INPUT - ordered'!B:B,ROW(B38))="","",INDEX('DATA INPUT - ordered'!B:B,ROW(B38)))</f>
        <v/>
      </c>
      <c r="C38" s="36" t="str" cm="1">
        <f t="array" ref="C38">IF(INDEX('DATA INPUT - ordered'!C:C,ROW(C38))="","",INDEX('DATA INPUT - ordered'!C:C,ROW(C38)))</f>
        <v/>
      </c>
      <c r="D38" s="36" t="str" cm="1">
        <f t="array" ref="D38">IF(INDEX('DATA INPUT - ordered'!D:D,ROW(D38))="","",INDEX('DATA INPUT - ordered'!D:D,ROW(D38)))</f>
        <v/>
      </c>
      <c r="E38" s="36" t="str" cm="1">
        <f t="array" ref="E38">IF(INDEX('DATA INPUT - ordered'!E:E,ROW(E38))="","",INDEX('DATA INPUT - ordered'!E:E,ROW(E38)))</f>
        <v/>
      </c>
      <c r="F38" s="37" t="str" cm="1">
        <f t="array" ref="F38">IF(INDEX('DATA INPUT - ordered'!F:F,ROW(F38))="","",INDEX('DATA INPUT - ordered'!F:F,ROW(F38)))</f>
        <v/>
      </c>
      <c r="G38" s="37" t="str" cm="1">
        <f t="array" ref="G38">IF(INDEX('DATA INPUT - ordered'!G:G,ROW(G38))="","",INDEX('DATA INPUT - ordered'!G:G,ROW(G38)))</f>
        <v/>
      </c>
      <c r="H38" s="36" t="str" cm="1">
        <f t="array" ref="H38">IF(INDEX('DATA INPUT - ordered'!I:I,ROW(H38))="","",INDEX('DATA INPUT - ordered'!I:I,ROW(H38)))</f>
        <v/>
      </c>
      <c r="I38" s="36" t="str" cm="1">
        <f t="array" ref="I38">IF(INDEX('DATA INPUT - ordered'!K:K,ROW(I38))="","",INDEX('DATA INPUT - ordered'!K:K,ROW(I38)))</f>
        <v/>
      </c>
    </row>
    <row r="39" spans="1:9" s="34" customFormat="1">
      <c r="A39" s="36" t="str" cm="1">
        <f t="array" ref="A39">IF(INDEX('DATA INPUT - ordered'!A:A,ROW(A39))="","",INDEX('DATA INPUT - ordered'!A:A,ROW(A39)))</f>
        <v/>
      </c>
      <c r="B39" s="36" t="str" cm="1">
        <f t="array" ref="B39">IF(INDEX('DATA INPUT - ordered'!B:B,ROW(B39))="","",INDEX('DATA INPUT - ordered'!B:B,ROW(B39)))</f>
        <v/>
      </c>
      <c r="C39" s="36" t="str" cm="1">
        <f t="array" ref="C39">IF(INDEX('DATA INPUT - ordered'!C:C,ROW(C39))="","",INDEX('DATA INPUT - ordered'!C:C,ROW(C39)))</f>
        <v/>
      </c>
      <c r="D39" s="36" t="str" cm="1">
        <f t="array" ref="D39">IF(INDEX('DATA INPUT - ordered'!D:D,ROW(D39))="","",INDEX('DATA INPUT - ordered'!D:D,ROW(D39)))</f>
        <v/>
      </c>
      <c r="E39" s="36" t="str" cm="1">
        <f t="array" ref="E39">IF(INDEX('DATA INPUT - ordered'!E:E,ROW(E39))="","",INDEX('DATA INPUT - ordered'!E:E,ROW(E39)))</f>
        <v/>
      </c>
      <c r="F39" s="37" t="str" cm="1">
        <f t="array" ref="F39">IF(INDEX('DATA INPUT - ordered'!F:F,ROW(F39))="","",INDEX('DATA INPUT - ordered'!F:F,ROW(F39)))</f>
        <v/>
      </c>
      <c r="G39" s="37" t="str" cm="1">
        <f t="array" ref="G39">IF(INDEX('DATA INPUT - ordered'!G:G,ROW(G39))="","",INDEX('DATA INPUT - ordered'!G:G,ROW(G39)))</f>
        <v/>
      </c>
      <c r="H39" s="36" t="str" cm="1">
        <f t="array" ref="H39">IF(INDEX('DATA INPUT - ordered'!I:I,ROW(H39))="","",INDEX('DATA INPUT - ordered'!I:I,ROW(H39)))</f>
        <v/>
      </c>
      <c r="I39" s="36" t="str" cm="1">
        <f t="array" ref="I39">IF(INDEX('DATA INPUT - ordered'!K:K,ROW(I39))="","",INDEX('DATA INPUT - ordered'!K:K,ROW(I39)))</f>
        <v/>
      </c>
    </row>
    <row r="40" spans="1:9" s="34" customFormat="1">
      <c r="A40" s="36" t="str" cm="1">
        <f t="array" ref="A40">IF(INDEX('DATA INPUT - ordered'!A:A,ROW(A40))="","",INDEX('DATA INPUT - ordered'!A:A,ROW(A40)))</f>
        <v/>
      </c>
      <c r="B40" s="36" t="str" cm="1">
        <f t="array" ref="B40">IF(INDEX('DATA INPUT - ordered'!B:B,ROW(B40))="","",INDEX('DATA INPUT - ordered'!B:B,ROW(B40)))</f>
        <v/>
      </c>
      <c r="C40" s="36" t="str" cm="1">
        <f t="array" ref="C40">IF(INDEX('DATA INPUT - ordered'!C:C,ROW(C40))="","",INDEX('DATA INPUT - ordered'!C:C,ROW(C40)))</f>
        <v/>
      </c>
      <c r="D40" s="36" t="str" cm="1">
        <f t="array" ref="D40">IF(INDEX('DATA INPUT - ordered'!D:D,ROW(D40))="","",INDEX('DATA INPUT - ordered'!D:D,ROW(D40)))</f>
        <v/>
      </c>
      <c r="E40" s="36" t="str" cm="1">
        <f t="array" ref="E40">IF(INDEX('DATA INPUT - ordered'!E:E,ROW(E40))="","",INDEX('DATA INPUT - ordered'!E:E,ROW(E40)))</f>
        <v/>
      </c>
      <c r="F40" s="37" t="str" cm="1">
        <f t="array" ref="F40">IF(INDEX('DATA INPUT - ordered'!F:F,ROW(F40))="","",INDEX('DATA INPUT - ordered'!F:F,ROW(F40)))</f>
        <v/>
      </c>
      <c r="G40" s="37" t="str" cm="1">
        <f t="array" ref="G40">IF(INDEX('DATA INPUT - ordered'!G:G,ROW(G40))="","",INDEX('DATA INPUT - ordered'!G:G,ROW(G40)))</f>
        <v/>
      </c>
      <c r="H40" s="36" t="str" cm="1">
        <f t="array" ref="H40">IF(INDEX('DATA INPUT - ordered'!I:I,ROW(H40))="","",INDEX('DATA INPUT - ordered'!I:I,ROW(H40)))</f>
        <v/>
      </c>
      <c r="I40" s="36" t="str" cm="1">
        <f t="array" ref="I40">IF(INDEX('DATA INPUT - ordered'!K:K,ROW(I40))="","",INDEX('DATA INPUT - ordered'!K:K,ROW(I40)))</f>
        <v/>
      </c>
    </row>
    <row r="41" spans="1:9" s="34" customFormat="1">
      <c r="A41" s="36" t="str" cm="1">
        <f t="array" ref="A41">IF(INDEX('DATA INPUT - ordered'!A:A,ROW(A41))="","",INDEX('DATA INPUT - ordered'!A:A,ROW(A41)))</f>
        <v/>
      </c>
      <c r="B41" s="36" t="str" cm="1">
        <f t="array" ref="B41">IF(INDEX('DATA INPUT - ordered'!B:B,ROW(B41))="","",INDEX('DATA INPUT - ordered'!B:B,ROW(B41)))</f>
        <v/>
      </c>
      <c r="C41" s="36" t="str" cm="1">
        <f t="array" ref="C41">IF(INDEX('DATA INPUT - ordered'!C:C,ROW(C41))="","",INDEX('DATA INPUT - ordered'!C:C,ROW(C41)))</f>
        <v/>
      </c>
      <c r="D41" s="36" t="str" cm="1">
        <f t="array" ref="D41">IF(INDEX('DATA INPUT - ordered'!D:D,ROW(D41))="","",INDEX('DATA INPUT - ordered'!D:D,ROW(D41)))</f>
        <v/>
      </c>
      <c r="E41" s="36" t="str" cm="1">
        <f t="array" ref="E41">IF(INDEX('DATA INPUT - ordered'!E:E,ROW(E41))="","",INDEX('DATA INPUT - ordered'!E:E,ROW(E41)))</f>
        <v/>
      </c>
      <c r="F41" s="37" t="str" cm="1">
        <f t="array" ref="F41">IF(INDEX('DATA INPUT - ordered'!F:F,ROW(F41))="","",INDEX('DATA INPUT - ordered'!F:F,ROW(F41)))</f>
        <v/>
      </c>
      <c r="G41" s="37" t="str" cm="1">
        <f t="array" ref="G41">IF(INDEX('DATA INPUT - ordered'!G:G,ROW(G41))="","",INDEX('DATA INPUT - ordered'!G:G,ROW(G41)))</f>
        <v/>
      </c>
      <c r="H41" s="36" t="str" cm="1">
        <f t="array" ref="H41">IF(INDEX('DATA INPUT - ordered'!I:I,ROW(H41))="","",INDEX('DATA INPUT - ordered'!I:I,ROW(H41)))</f>
        <v/>
      </c>
      <c r="I41" s="36" t="str" cm="1">
        <f t="array" ref="I41">IF(INDEX('DATA INPUT - ordered'!K:K,ROW(I41))="","",INDEX('DATA INPUT - ordered'!K:K,ROW(I41)))</f>
        <v/>
      </c>
    </row>
    <row r="42" spans="1:9" s="34" customFormat="1">
      <c r="A42" s="36" t="str" cm="1">
        <f t="array" ref="A42">IF(INDEX('DATA INPUT - ordered'!A:A,ROW(A42))="","",INDEX('DATA INPUT - ordered'!A:A,ROW(A42)))</f>
        <v/>
      </c>
      <c r="B42" s="36" t="str" cm="1">
        <f t="array" ref="B42">IF(INDEX('DATA INPUT - ordered'!B:B,ROW(B42))="","",INDEX('DATA INPUT - ordered'!B:B,ROW(B42)))</f>
        <v/>
      </c>
      <c r="C42" s="36" t="str" cm="1">
        <f t="array" ref="C42">IF(INDEX('DATA INPUT - ordered'!C:C,ROW(C42))="","",INDEX('DATA INPUT - ordered'!C:C,ROW(C42)))</f>
        <v/>
      </c>
      <c r="D42" s="36" t="str" cm="1">
        <f t="array" ref="D42">IF(INDEX('DATA INPUT - ordered'!D:D,ROW(D42))="","",INDEX('DATA INPUT - ordered'!D:D,ROW(D42)))</f>
        <v/>
      </c>
      <c r="E42" s="36" t="str" cm="1">
        <f t="array" ref="E42">IF(INDEX('DATA INPUT - ordered'!E:E,ROW(E42))="","",INDEX('DATA INPUT - ordered'!E:E,ROW(E42)))</f>
        <v/>
      </c>
      <c r="F42" s="37" t="str" cm="1">
        <f t="array" ref="F42">IF(INDEX('DATA INPUT - ordered'!F:F,ROW(F42))="","",INDEX('DATA INPUT - ordered'!F:F,ROW(F42)))</f>
        <v/>
      </c>
      <c r="G42" s="37" t="str" cm="1">
        <f t="array" ref="G42">IF(INDEX('DATA INPUT - ordered'!G:G,ROW(G42))="","",INDEX('DATA INPUT - ordered'!G:G,ROW(G42)))</f>
        <v/>
      </c>
      <c r="H42" s="36" t="str" cm="1">
        <f t="array" ref="H42">IF(INDEX('DATA INPUT - ordered'!I:I,ROW(H42))="","",INDEX('DATA INPUT - ordered'!I:I,ROW(H42)))</f>
        <v/>
      </c>
      <c r="I42" s="36" t="str" cm="1">
        <f t="array" ref="I42">IF(INDEX('DATA INPUT - ordered'!K:K,ROW(I42))="","",INDEX('DATA INPUT - ordered'!K:K,ROW(I42)))</f>
        <v/>
      </c>
    </row>
    <row r="43" spans="1:9" s="34" customFormat="1">
      <c r="A43" s="36" t="str" cm="1">
        <f t="array" ref="A43">IF(INDEX('DATA INPUT - ordered'!A:A,ROW(A43))="","",INDEX('DATA INPUT - ordered'!A:A,ROW(A43)))</f>
        <v/>
      </c>
      <c r="B43" s="36" t="str" cm="1">
        <f t="array" ref="B43">IF(INDEX('DATA INPUT - ordered'!B:B,ROW(B43))="","",INDEX('DATA INPUT - ordered'!B:B,ROW(B43)))</f>
        <v/>
      </c>
      <c r="C43" s="36" t="str" cm="1">
        <f t="array" ref="C43">IF(INDEX('DATA INPUT - ordered'!C:C,ROW(C43))="","",INDEX('DATA INPUT - ordered'!C:C,ROW(C43)))</f>
        <v/>
      </c>
      <c r="D43" s="36" t="str" cm="1">
        <f t="array" ref="D43">IF(INDEX('DATA INPUT - ordered'!D:D,ROW(D43))="","",INDEX('DATA INPUT - ordered'!D:D,ROW(D43)))</f>
        <v/>
      </c>
      <c r="E43" s="36" t="str" cm="1">
        <f t="array" ref="E43">IF(INDEX('DATA INPUT - ordered'!E:E,ROW(E43))="","",INDEX('DATA INPUT - ordered'!E:E,ROW(E43)))</f>
        <v/>
      </c>
      <c r="F43" s="37" t="str" cm="1">
        <f t="array" ref="F43">IF(INDEX('DATA INPUT - ordered'!F:F,ROW(F43))="","",INDEX('DATA INPUT - ordered'!F:F,ROW(F43)))</f>
        <v/>
      </c>
      <c r="G43" s="37" t="str" cm="1">
        <f t="array" ref="G43">IF(INDEX('DATA INPUT - ordered'!G:G,ROW(G43))="","",INDEX('DATA INPUT - ordered'!G:G,ROW(G43)))</f>
        <v/>
      </c>
      <c r="H43" s="36" t="str" cm="1">
        <f t="array" ref="H43">IF(INDEX('DATA INPUT - ordered'!I:I,ROW(H43))="","",INDEX('DATA INPUT - ordered'!I:I,ROW(H43)))</f>
        <v/>
      </c>
      <c r="I43" s="36" t="str" cm="1">
        <f t="array" ref="I43">IF(INDEX('DATA INPUT - ordered'!K:K,ROW(I43))="","",INDEX('DATA INPUT - ordered'!K:K,ROW(I43)))</f>
        <v/>
      </c>
    </row>
    <row r="44" spans="1:9" s="34" customFormat="1">
      <c r="A44" s="36" t="str" cm="1">
        <f t="array" ref="A44">IF(INDEX('DATA INPUT - ordered'!A:A,ROW(A44))="","",INDEX('DATA INPUT - ordered'!A:A,ROW(A44)))</f>
        <v/>
      </c>
      <c r="B44" s="36" t="str" cm="1">
        <f t="array" ref="B44">IF(INDEX('DATA INPUT - ordered'!B:B,ROW(B44))="","",INDEX('DATA INPUT - ordered'!B:B,ROW(B44)))</f>
        <v/>
      </c>
      <c r="C44" s="36" t="str" cm="1">
        <f t="array" ref="C44">IF(INDEX('DATA INPUT - ordered'!C:C,ROW(C44))="","",INDEX('DATA INPUT - ordered'!C:C,ROW(C44)))</f>
        <v/>
      </c>
      <c r="D44" s="36" t="str" cm="1">
        <f t="array" ref="D44">IF(INDEX('DATA INPUT - ordered'!D:D,ROW(D44))="","",INDEX('DATA INPUT - ordered'!D:D,ROW(D44)))</f>
        <v/>
      </c>
      <c r="E44" s="36" t="str" cm="1">
        <f t="array" ref="E44">IF(INDEX('DATA INPUT - ordered'!E:E,ROW(E44))="","",INDEX('DATA INPUT - ordered'!E:E,ROW(E44)))</f>
        <v/>
      </c>
      <c r="F44" s="37" t="str" cm="1">
        <f t="array" ref="F44">IF(INDEX('DATA INPUT - ordered'!F:F,ROW(F44))="","",INDEX('DATA INPUT - ordered'!F:F,ROW(F44)))</f>
        <v/>
      </c>
      <c r="G44" s="37" t="str" cm="1">
        <f t="array" ref="G44">IF(INDEX('DATA INPUT - ordered'!G:G,ROW(G44))="","",INDEX('DATA INPUT - ordered'!G:G,ROW(G44)))</f>
        <v/>
      </c>
      <c r="H44" s="36" t="str" cm="1">
        <f t="array" ref="H44">IF(INDEX('DATA INPUT - ordered'!I:I,ROW(H44))="","",INDEX('DATA INPUT - ordered'!I:I,ROW(H44)))</f>
        <v/>
      </c>
      <c r="I44" s="36" t="str" cm="1">
        <f t="array" ref="I44">IF(INDEX('DATA INPUT - ordered'!K:K,ROW(I44))="","",INDEX('DATA INPUT - ordered'!K:K,ROW(I44)))</f>
        <v/>
      </c>
    </row>
    <row r="45" spans="1:9" s="34" customFormat="1">
      <c r="A45" s="36" t="str" cm="1">
        <f t="array" ref="A45">IF(INDEX('DATA INPUT - ordered'!A:A,ROW(A45))="","",INDEX('DATA INPUT - ordered'!A:A,ROW(A45)))</f>
        <v/>
      </c>
      <c r="B45" s="36" t="str" cm="1">
        <f t="array" ref="B45">IF(INDEX('DATA INPUT - ordered'!B:B,ROW(B45))="","",INDEX('DATA INPUT - ordered'!B:B,ROW(B45)))</f>
        <v/>
      </c>
      <c r="C45" s="36" t="str" cm="1">
        <f t="array" ref="C45">IF(INDEX('DATA INPUT - ordered'!C:C,ROW(C45))="","",INDEX('DATA INPUT - ordered'!C:C,ROW(C45)))</f>
        <v/>
      </c>
      <c r="D45" s="36" t="str" cm="1">
        <f t="array" ref="D45">IF(INDEX('DATA INPUT - ordered'!D:D,ROW(D45))="","",INDEX('DATA INPUT - ordered'!D:D,ROW(D45)))</f>
        <v/>
      </c>
      <c r="E45" s="36" t="str" cm="1">
        <f t="array" ref="E45">IF(INDEX('DATA INPUT - ordered'!E:E,ROW(E45))="","",INDEX('DATA INPUT - ordered'!E:E,ROW(E45)))</f>
        <v/>
      </c>
      <c r="F45" s="37" t="str" cm="1">
        <f t="array" ref="F45">IF(INDEX('DATA INPUT - ordered'!F:F,ROW(F45))="","",INDEX('DATA INPUT - ordered'!F:F,ROW(F45)))</f>
        <v/>
      </c>
      <c r="G45" s="37" t="str" cm="1">
        <f t="array" ref="G45">IF(INDEX('DATA INPUT - ordered'!G:G,ROW(G45))="","",INDEX('DATA INPUT - ordered'!G:G,ROW(G45)))</f>
        <v/>
      </c>
      <c r="H45" s="36" t="str" cm="1">
        <f t="array" ref="H45">IF(INDEX('DATA INPUT - ordered'!I:I,ROW(H45))="","",INDEX('DATA INPUT - ordered'!I:I,ROW(H45)))</f>
        <v/>
      </c>
      <c r="I45" s="36" t="str" cm="1">
        <f t="array" ref="I45">IF(INDEX('DATA INPUT - ordered'!K:K,ROW(I45))="","",INDEX('DATA INPUT - ordered'!K:K,ROW(I45)))</f>
        <v/>
      </c>
    </row>
    <row r="46" spans="1:9" s="34" customFormat="1">
      <c r="A46" s="36" t="str" cm="1">
        <f t="array" ref="A46">IF(INDEX('DATA INPUT - ordered'!A:A,ROW(A46))="","",INDEX('DATA INPUT - ordered'!A:A,ROW(A46)))</f>
        <v/>
      </c>
      <c r="B46" s="36" t="str" cm="1">
        <f t="array" ref="B46">IF(INDEX('DATA INPUT - ordered'!B:B,ROW(B46))="","",INDEX('DATA INPUT - ordered'!B:B,ROW(B46)))</f>
        <v/>
      </c>
      <c r="C46" s="36" t="str" cm="1">
        <f t="array" ref="C46">IF(INDEX('DATA INPUT - ordered'!C:C,ROW(C46))="","",INDEX('DATA INPUT - ordered'!C:C,ROW(C46)))</f>
        <v/>
      </c>
      <c r="D46" s="36" t="str" cm="1">
        <f t="array" ref="D46">IF(INDEX('DATA INPUT - ordered'!D:D,ROW(D46))="","",INDEX('DATA INPUT - ordered'!D:D,ROW(D46)))</f>
        <v/>
      </c>
      <c r="E46" s="36" t="str" cm="1">
        <f t="array" ref="E46">IF(INDEX('DATA INPUT - ordered'!E:E,ROW(E46))="","",INDEX('DATA INPUT - ordered'!E:E,ROW(E46)))</f>
        <v/>
      </c>
      <c r="F46" s="37" t="str" cm="1">
        <f t="array" ref="F46">IF(INDEX('DATA INPUT - ordered'!F:F,ROW(F46))="","",INDEX('DATA INPUT - ordered'!F:F,ROW(F46)))</f>
        <v/>
      </c>
      <c r="G46" s="37" t="str" cm="1">
        <f t="array" ref="G46">IF(INDEX('DATA INPUT - ordered'!G:G,ROW(G46))="","",INDEX('DATA INPUT - ordered'!G:G,ROW(G46)))</f>
        <v/>
      </c>
      <c r="H46" s="36" t="str" cm="1">
        <f t="array" ref="H46">IF(INDEX('DATA INPUT - ordered'!I:I,ROW(H46))="","",INDEX('DATA INPUT - ordered'!I:I,ROW(H46)))</f>
        <v/>
      </c>
      <c r="I46" s="36" t="str" cm="1">
        <f t="array" ref="I46">IF(INDEX('DATA INPUT - ordered'!K:K,ROW(I46))="","",INDEX('DATA INPUT - ordered'!K:K,ROW(I46)))</f>
        <v/>
      </c>
    </row>
    <row r="47" spans="1:9" s="34" customFormat="1">
      <c r="A47" s="36" t="str" cm="1">
        <f t="array" ref="A47">IF(INDEX('DATA INPUT - ordered'!A:A,ROW(A47))="","",INDEX('DATA INPUT - ordered'!A:A,ROW(A47)))</f>
        <v/>
      </c>
      <c r="B47" s="36" t="str" cm="1">
        <f t="array" ref="B47">IF(INDEX('DATA INPUT - ordered'!B:B,ROW(B47))="","",INDEX('DATA INPUT - ordered'!B:B,ROW(B47)))</f>
        <v/>
      </c>
      <c r="C47" s="36" t="str" cm="1">
        <f t="array" ref="C47">IF(INDEX('DATA INPUT - ordered'!C:C,ROW(C47))="","",INDEX('DATA INPUT - ordered'!C:C,ROW(C47)))</f>
        <v/>
      </c>
      <c r="D47" s="36" t="str" cm="1">
        <f t="array" ref="D47">IF(INDEX('DATA INPUT - ordered'!D:D,ROW(D47))="","",INDEX('DATA INPUT - ordered'!D:D,ROW(D47)))</f>
        <v/>
      </c>
      <c r="E47" s="36" t="str" cm="1">
        <f t="array" ref="E47">IF(INDEX('DATA INPUT - ordered'!E:E,ROW(E47))="","",INDEX('DATA INPUT - ordered'!E:E,ROW(E47)))</f>
        <v/>
      </c>
      <c r="F47" s="37" t="str" cm="1">
        <f t="array" ref="F47">IF(INDEX('DATA INPUT - ordered'!F:F,ROW(F47))="","",INDEX('DATA INPUT - ordered'!F:F,ROW(F47)))</f>
        <v/>
      </c>
      <c r="G47" s="37" t="str" cm="1">
        <f t="array" ref="G47">IF(INDEX('DATA INPUT - ordered'!G:G,ROW(G47))="","",INDEX('DATA INPUT - ordered'!G:G,ROW(G47)))</f>
        <v/>
      </c>
      <c r="H47" s="36" t="str" cm="1">
        <f t="array" ref="H47">IF(INDEX('DATA INPUT - ordered'!I:I,ROW(H47))="","",INDEX('DATA INPUT - ordered'!I:I,ROW(H47)))</f>
        <v/>
      </c>
      <c r="I47" s="36" t="str" cm="1">
        <f t="array" ref="I47">IF(INDEX('DATA INPUT - ordered'!K:K,ROW(I47))="","",INDEX('DATA INPUT - ordered'!K:K,ROW(I47)))</f>
        <v/>
      </c>
    </row>
    <row r="48" spans="1:9" s="34" customFormat="1">
      <c r="A48" s="36" t="str" cm="1">
        <f t="array" ref="A48">IF(INDEX('DATA INPUT - ordered'!A:A,ROW(A48))="","",INDEX('DATA INPUT - ordered'!A:A,ROW(A48)))</f>
        <v/>
      </c>
      <c r="B48" s="36" t="str" cm="1">
        <f t="array" ref="B48">IF(INDEX('DATA INPUT - ordered'!B:B,ROW(B48))="","",INDEX('DATA INPUT - ordered'!B:B,ROW(B48)))</f>
        <v/>
      </c>
      <c r="C48" s="36" t="str" cm="1">
        <f t="array" ref="C48">IF(INDEX('DATA INPUT - ordered'!C:C,ROW(C48))="","",INDEX('DATA INPUT - ordered'!C:C,ROW(C48)))</f>
        <v/>
      </c>
      <c r="D48" s="36" t="str" cm="1">
        <f t="array" ref="D48">IF(INDEX('DATA INPUT - ordered'!D:D,ROW(D48))="","",INDEX('DATA INPUT - ordered'!D:D,ROW(D48)))</f>
        <v/>
      </c>
      <c r="E48" s="36" t="str" cm="1">
        <f t="array" ref="E48">IF(INDEX('DATA INPUT - ordered'!E:E,ROW(E48))="","",INDEX('DATA INPUT - ordered'!E:E,ROW(E48)))</f>
        <v/>
      </c>
      <c r="F48" s="37" t="str" cm="1">
        <f t="array" ref="F48">IF(INDEX('DATA INPUT - ordered'!F:F,ROW(F48))="","",INDEX('DATA INPUT - ordered'!F:F,ROW(F48)))</f>
        <v/>
      </c>
      <c r="G48" s="37" t="str" cm="1">
        <f t="array" ref="G48">IF(INDEX('DATA INPUT - ordered'!G:G,ROW(G48))="","",INDEX('DATA INPUT - ordered'!G:G,ROW(G48)))</f>
        <v/>
      </c>
      <c r="H48" s="36" t="str" cm="1">
        <f t="array" ref="H48">IF(INDEX('DATA INPUT - ordered'!I:I,ROW(H48))="","",INDEX('DATA INPUT - ordered'!I:I,ROW(H48)))</f>
        <v/>
      </c>
      <c r="I48" s="36" t="str" cm="1">
        <f t="array" ref="I48">IF(INDEX('DATA INPUT - ordered'!K:K,ROW(I48))="","",INDEX('DATA INPUT - ordered'!K:K,ROW(I48)))</f>
        <v/>
      </c>
    </row>
    <row r="49" spans="1:9" s="34" customFormat="1">
      <c r="A49" s="36" t="str" cm="1">
        <f t="array" ref="A49">IF(INDEX('DATA INPUT - ordered'!A:A,ROW(A49))="","",INDEX('DATA INPUT - ordered'!A:A,ROW(A49)))</f>
        <v/>
      </c>
      <c r="B49" s="36" t="str" cm="1">
        <f t="array" ref="B49">IF(INDEX('DATA INPUT - ordered'!B:B,ROW(B49))="","",INDEX('DATA INPUT - ordered'!B:B,ROW(B49)))</f>
        <v/>
      </c>
      <c r="C49" s="36" t="str" cm="1">
        <f t="array" ref="C49">IF(INDEX('DATA INPUT - ordered'!C:C,ROW(C49))="","",INDEX('DATA INPUT - ordered'!C:C,ROW(C49)))</f>
        <v/>
      </c>
      <c r="D49" s="36" t="str" cm="1">
        <f t="array" ref="D49">IF(INDEX('DATA INPUT - ordered'!D:D,ROW(D49))="","",INDEX('DATA INPUT - ordered'!D:D,ROW(D49)))</f>
        <v/>
      </c>
      <c r="E49" s="36" t="str" cm="1">
        <f t="array" ref="E49">IF(INDEX('DATA INPUT - ordered'!E:E,ROW(E49))="","",INDEX('DATA INPUT - ordered'!E:E,ROW(E49)))</f>
        <v/>
      </c>
      <c r="F49" s="37" t="str" cm="1">
        <f t="array" ref="F49">IF(INDEX('DATA INPUT - ordered'!F:F,ROW(F49))="","",INDEX('DATA INPUT - ordered'!F:F,ROW(F49)))</f>
        <v/>
      </c>
      <c r="G49" s="37" t="str" cm="1">
        <f t="array" ref="G49">IF(INDEX('DATA INPUT - ordered'!G:G,ROW(G49))="","",INDEX('DATA INPUT - ordered'!G:G,ROW(G49)))</f>
        <v/>
      </c>
      <c r="H49" s="36" t="str" cm="1">
        <f t="array" ref="H49">IF(INDEX('DATA INPUT - ordered'!I:I,ROW(H49))="","",INDEX('DATA INPUT - ordered'!I:I,ROW(H49)))</f>
        <v/>
      </c>
      <c r="I49" s="36" t="str" cm="1">
        <f t="array" ref="I49">IF(INDEX('DATA INPUT - ordered'!K:K,ROW(I49))="","",INDEX('DATA INPUT - ordered'!K:K,ROW(I49)))</f>
        <v/>
      </c>
    </row>
    <row r="50" spans="1:9" s="34" customFormat="1">
      <c r="A50" s="36" t="str" cm="1">
        <f t="array" ref="A50">IF(INDEX('DATA INPUT - ordered'!A:A,ROW(A50))="","",INDEX('DATA INPUT - ordered'!A:A,ROW(A50)))</f>
        <v/>
      </c>
      <c r="B50" s="36" t="str" cm="1">
        <f t="array" ref="B50">IF(INDEX('DATA INPUT - ordered'!B:B,ROW(B50))="","",INDEX('DATA INPUT - ordered'!B:B,ROW(B50)))</f>
        <v/>
      </c>
      <c r="C50" s="36" t="str" cm="1">
        <f t="array" ref="C50">IF(INDEX('DATA INPUT - ordered'!C:C,ROW(C50))="","",INDEX('DATA INPUT - ordered'!C:C,ROW(C50)))</f>
        <v/>
      </c>
      <c r="D50" s="36" t="str" cm="1">
        <f t="array" ref="D50">IF(INDEX('DATA INPUT - ordered'!D:D,ROW(D50))="","",INDEX('DATA INPUT - ordered'!D:D,ROW(D50)))</f>
        <v/>
      </c>
      <c r="E50" s="36" t="str" cm="1">
        <f t="array" ref="E50">IF(INDEX('DATA INPUT - ordered'!E:E,ROW(E50))="","",INDEX('DATA INPUT - ordered'!E:E,ROW(E50)))</f>
        <v/>
      </c>
      <c r="F50" s="37" t="str" cm="1">
        <f t="array" ref="F50">IF(INDEX('DATA INPUT - ordered'!F:F,ROW(F50))="","",INDEX('DATA INPUT - ordered'!F:F,ROW(F50)))</f>
        <v/>
      </c>
      <c r="G50" s="37" t="str" cm="1">
        <f t="array" ref="G50">IF(INDEX('DATA INPUT - ordered'!G:G,ROW(G50))="","",INDEX('DATA INPUT - ordered'!G:G,ROW(G50)))</f>
        <v/>
      </c>
      <c r="H50" s="36" t="str" cm="1">
        <f t="array" ref="H50">IF(INDEX('DATA INPUT - ordered'!I:I,ROW(H50))="","",INDEX('DATA INPUT - ordered'!I:I,ROW(H50)))</f>
        <v/>
      </c>
      <c r="I50" s="36" t="str" cm="1">
        <f t="array" ref="I50">IF(INDEX('DATA INPUT - ordered'!K:K,ROW(I50))="","",INDEX('DATA INPUT - ordered'!K:K,ROW(I50)))</f>
        <v/>
      </c>
    </row>
  </sheetData>
  <mergeCells count="2">
    <mergeCell ref="J3:M3"/>
    <mergeCell ref="N3:Q3"/>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31A3-8CA4-4327-BAD8-6A24858A7196}">
  <sheetPr codeName="Sheet6">
    <tabColor theme="4"/>
  </sheetPr>
  <dimension ref="A1:Q50"/>
  <sheetViews>
    <sheetView zoomScaleNormal="100" workbookViewId="0">
      <pane ySplit="6" topLeftCell="A7" activePane="bottomLeft" state="frozen"/>
      <selection pane="bottomLeft" activeCell="J1" sqref="J1"/>
    </sheetView>
  </sheetViews>
  <sheetFormatPr defaultColWidth="9.1796875" defaultRowHeight="14.5"/>
  <cols>
    <col min="1" max="1" width="11.6328125" style="107" customWidth="1"/>
    <col min="2" max="2" width="9.1796875" style="107"/>
    <col min="3" max="3" width="39.7265625" style="104" bestFit="1" customWidth="1"/>
    <col min="4" max="4" width="16.26953125" style="104" customWidth="1"/>
    <col min="5" max="5" width="18.453125" style="104" customWidth="1"/>
    <col min="6" max="7" width="16.26953125" style="106" customWidth="1"/>
    <col min="8" max="8" width="19.7265625" style="105" bestFit="1" customWidth="1"/>
    <col min="9" max="9" width="16.26953125" style="105" customWidth="1"/>
    <col min="10" max="14" width="11.81640625" style="107" customWidth="1"/>
    <col min="15" max="15" width="14.26953125" style="107" bestFit="1" customWidth="1"/>
    <col min="16" max="17" width="18" style="107" customWidth="1"/>
    <col min="18" max="16384" width="9.1796875" style="107"/>
  </cols>
  <sheetData>
    <row r="1" spans="1:17" s="34" customFormat="1" ht="21">
      <c r="A1" s="62" t="s">
        <v>223</v>
      </c>
      <c r="F1" s="66"/>
      <c r="G1" s="66"/>
      <c r="H1" s="70"/>
      <c r="I1" s="70"/>
    </row>
    <row r="2" spans="1:17" s="34" customFormat="1">
      <c r="F2" s="66"/>
      <c r="G2" s="66"/>
      <c r="H2" s="70"/>
      <c r="I2" s="70"/>
    </row>
    <row r="3" spans="1:17" s="39" customFormat="1" ht="18.5">
      <c r="A3" s="101" t="s">
        <v>463</v>
      </c>
      <c r="C3" s="101"/>
      <c r="D3" s="101"/>
      <c r="E3" s="101"/>
      <c r="F3" s="101"/>
      <c r="G3" s="101"/>
      <c r="H3" s="101"/>
      <c r="I3" s="101"/>
      <c r="J3" s="227" t="s">
        <v>213</v>
      </c>
      <c r="K3" s="227"/>
      <c r="L3" s="227"/>
      <c r="M3" s="227"/>
      <c r="N3" s="227" t="s">
        <v>214</v>
      </c>
      <c r="O3" s="227"/>
      <c r="P3" s="227"/>
      <c r="Q3" s="227"/>
    </row>
    <row r="4" spans="1:17" s="47" customFormat="1" ht="39">
      <c r="A4" s="47" t="s">
        <v>516</v>
      </c>
      <c r="B4" s="47" t="s">
        <v>517</v>
      </c>
      <c r="C4" s="47" t="s">
        <v>215</v>
      </c>
      <c r="D4" s="47" t="s">
        <v>216</v>
      </c>
      <c r="E4" s="47" t="s">
        <v>217</v>
      </c>
      <c r="F4" s="67" t="s">
        <v>219</v>
      </c>
      <c r="G4" s="67" t="s">
        <v>465</v>
      </c>
      <c r="H4" s="71" t="s">
        <v>220</v>
      </c>
      <c r="I4" s="71" t="s">
        <v>218</v>
      </c>
      <c r="J4" s="47" t="s">
        <v>206</v>
      </c>
      <c r="K4" s="47" t="s">
        <v>207</v>
      </c>
      <c r="L4" s="47" t="s">
        <v>208</v>
      </c>
      <c r="M4" s="47" t="s">
        <v>209</v>
      </c>
      <c r="N4" s="47" t="s">
        <v>5</v>
      </c>
      <c r="O4" s="47" t="s">
        <v>221</v>
      </c>
      <c r="P4" s="47" t="s">
        <v>211</v>
      </c>
      <c r="Q4" s="47" t="s">
        <v>212</v>
      </c>
    </row>
    <row r="5" spans="1:17" s="80" customFormat="1" ht="25.5" customHeight="1">
      <c r="F5" s="82" t="s">
        <v>310</v>
      </c>
      <c r="G5" s="82" t="s">
        <v>354</v>
      </c>
      <c r="H5" s="149" t="str">
        <f>'DATA INPUT - ordered'!$I$5</f>
        <v/>
      </c>
      <c r="I5" s="154" t="str">
        <f>'DATA INPUT - ordered'!$K$5</f>
        <v/>
      </c>
      <c r="K5" s="83"/>
      <c r="N5" s="80" t="s">
        <v>359</v>
      </c>
      <c r="O5" s="82" t="s">
        <v>505</v>
      </c>
      <c r="P5" s="80" t="s">
        <v>507</v>
      </c>
      <c r="Q5" s="80" t="s">
        <v>506</v>
      </c>
    </row>
    <row r="6" spans="1:17" s="34" customFormat="1" ht="16.5">
      <c r="A6" s="43" t="s">
        <v>516</v>
      </c>
      <c r="B6" s="43" t="s">
        <v>517</v>
      </c>
      <c r="C6" s="43" t="s">
        <v>83</v>
      </c>
      <c r="D6" s="43" t="s">
        <v>84</v>
      </c>
      <c r="E6" s="43" t="s">
        <v>85</v>
      </c>
      <c r="F6" s="75" t="s">
        <v>87</v>
      </c>
      <c r="G6" s="75" t="s">
        <v>88</v>
      </c>
      <c r="H6" s="44" t="s">
        <v>89</v>
      </c>
      <c r="I6" s="76" t="s">
        <v>86</v>
      </c>
      <c r="J6" s="45" t="s">
        <v>234</v>
      </c>
      <c r="K6" s="45" t="s">
        <v>235</v>
      </c>
      <c r="L6" s="45" t="s">
        <v>236</v>
      </c>
      <c r="M6" s="45" t="s">
        <v>237</v>
      </c>
      <c r="N6" s="46" t="s">
        <v>101</v>
      </c>
      <c r="O6" s="46" t="s">
        <v>102</v>
      </c>
      <c r="P6" s="46" t="s">
        <v>103</v>
      </c>
      <c r="Q6" s="46" t="s">
        <v>104</v>
      </c>
    </row>
    <row r="7" spans="1:17" s="34" customFormat="1">
      <c r="A7" s="36" t="str" cm="1">
        <f t="array" ref="A7">IF(INDEX('DATA INPUT - ordered'!A:A,ROW(A7))="","",INDEX('DATA INPUT - ordered'!A:A,ROW(A7)))</f>
        <v>Indonesia</v>
      </c>
      <c r="B7" s="36" cm="1">
        <f t="array" ref="B7">IF(INDEX('DATA INPUT - ordered'!B:B,ROW(B7))="","",INDEX('DATA INPUT - ordered'!B:B,ROW(B7)))</f>
        <v>2017</v>
      </c>
      <c r="C7" s="36" t="str" cm="1">
        <f t="array" ref="C7">IF(INDEX('DATA INPUT - ordered'!C:C,ROW(C7))="","",INDEX('DATA INPUT - ordered'!C:C,ROW(C7)))</f>
        <v>Births attended by skilled health personnel (%)</v>
      </c>
      <c r="D7" s="36" t="str" cm="1">
        <f t="array" ref="D7">IF(INDEX('DATA INPUT - ordered'!D:D,ROW(D7))="","",INDEX('DATA INPUT - ordered'!D:D,ROW(D7)))</f>
        <v>Economic status</v>
      </c>
      <c r="E7" s="36" t="str" cm="1">
        <f t="array" ref="E7">IF(INDEX('DATA INPUT - ordered'!E:E,ROW(E7))="","",INDEX('DATA INPUT - ordered'!E:E,ROW(E7)))</f>
        <v>Quintile 1 (poorest)</v>
      </c>
      <c r="F7" s="37" cm="1">
        <f t="array" ref="F7">IF(INDEX('DATA INPUT - ordered'!F:F,ROW(F7))="","",INDEX('DATA INPUT - ordered'!F:F,ROW(F7)))</f>
        <v>75.599999999999994</v>
      </c>
      <c r="G7" s="37" cm="1">
        <f t="array" ref="G7">IF(INDEX('DATA INPUT - ordered'!G:G,ROW(G7))="","",INDEX('DATA INPUT - ordered'!G:G,ROW(G7)))</f>
        <v>1.599613</v>
      </c>
      <c r="H7" s="36" cm="1">
        <f t="array" ref="H7">IF(INDEX('DATA INPUT - ordered'!I:I,ROW(H7))="","",INDEX('DATA INPUT - ordered'!I:I,ROW(H7)))</f>
        <v>1</v>
      </c>
      <c r="I7" s="36" cm="1">
        <f t="array" ref="I7">IF(INDEX('DATA INPUT - ordered'!K:K,ROW(I7))="","",INDEX('DATA INPUT - ordered'!K:K,ROW(I7)))</f>
        <v>1</v>
      </c>
      <c r="J7" s="69">
        <f>IF(I5&lt;&gt;"","",
IF(AVERAGE(H:H)=1,INDEX(F:F,MATCH(MAX(I:I),I:I,1)),
IF(AVERAGE(H:H)=0,INDEX(F:F,MATCH(MIN(I:I),I:I,1)),"")))</f>
        <v>99.2</v>
      </c>
      <c r="K7" s="69">
        <f>IF(I5&lt;&gt;"","",
IF(AVERAGE(H:H)=1,INDEX(F:F,MATCH(MIN(I:I),I:I,1)),
IF(AVERAGE(H:H)=0,INDEX(F:F,MATCH(MAX(I:I),I:I,1)),"")))</f>
        <v>75.599999999999994</v>
      </c>
      <c r="L7" s="69">
        <f>IF(I5&lt;&gt;"","",
IF(AVERAGE(H:H)=1,INDEX(G:G,MATCH(MAX(I:I),I:I,1)),
IF(AVERAGE(H:H)=0,INDEX(G:G,MATCH(MIN(I:I),I:I,1)),"")))</f>
        <v>0.2237683</v>
      </c>
      <c r="M7" s="69">
        <f>IF(I5&lt;&gt;"","",
IF(AVERAGE(H:H)=1,INDEX(G:G,MATCH(MIN(I:I),I:I,1)),
IF(AVERAGE(H:H)=0,INDEX(G:G,MATCH(MAX(I:I),I:I,1)),"")))</f>
        <v>1.599613</v>
      </c>
      <c r="N7" s="42">
        <f>J7/K7</f>
        <v>1.3121693121693123</v>
      </c>
      <c r="O7" s="42">
        <f>SQRT(((1/(K7^2))*((L7^2)+((N7^2)*(M7^2)))))</f>
        <v>2.7921392117961991E-2</v>
      </c>
      <c r="P7" s="42">
        <f>IF(O7=0,0,EXP(LN(N7)-1.96*(O7/N7)))</f>
        <v>1.2585688945649371</v>
      </c>
      <c r="Q7" s="42">
        <f>IF(O7=0,0,EXP(LN(N7)+1.96*(O7/N7)))</f>
        <v>1.3680524850362481</v>
      </c>
    </row>
    <row r="8" spans="1:17" s="34" customFormat="1">
      <c r="A8" s="36" t="str" cm="1">
        <f t="array" ref="A8">IF(INDEX('DATA INPUT - ordered'!A:A,ROW(A8))="","",INDEX('DATA INPUT - ordered'!A:A,ROW(A8)))</f>
        <v>Indonesia</v>
      </c>
      <c r="B8" s="36" cm="1">
        <f t="array" ref="B8">IF(INDEX('DATA INPUT - ordered'!B:B,ROW(B8))="","",INDEX('DATA INPUT - ordered'!B:B,ROW(B8)))</f>
        <v>2017</v>
      </c>
      <c r="C8" s="36" t="str" cm="1">
        <f t="array" ref="C8">IF(INDEX('DATA INPUT - ordered'!C:C,ROW(C8))="","",INDEX('DATA INPUT - ordered'!C:C,ROW(C8)))</f>
        <v>Births attended by skilled health personnel (%)</v>
      </c>
      <c r="D8" s="36" t="str" cm="1">
        <f t="array" ref="D8">IF(INDEX('DATA INPUT - ordered'!D:D,ROW(D8))="","",INDEX('DATA INPUT - ordered'!D:D,ROW(D8)))</f>
        <v>Economic status</v>
      </c>
      <c r="E8" s="36" t="str" cm="1">
        <f t="array" ref="E8">IF(INDEX('DATA INPUT - ordered'!E:E,ROW(E8))="","",INDEX('DATA INPUT - ordered'!E:E,ROW(E8)))</f>
        <v>Quintile 2</v>
      </c>
      <c r="F8" s="37" cm="1">
        <f t="array" ref="F8">IF(INDEX('DATA INPUT - ordered'!F:F,ROW(F8))="","",INDEX('DATA INPUT - ordered'!F:F,ROW(F8)))</f>
        <v>91</v>
      </c>
      <c r="G8" s="37" cm="1">
        <f t="array" ref="G8">IF(INDEX('DATA INPUT - ordered'!G:G,ROW(G8))="","",INDEX('DATA INPUT - ordered'!G:G,ROW(G8)))</f>
        <v>1.1351500000000001</v>
      </c>
      <c r="H8" s="36" cm="1">
        <f t="array" ref="H8">IF(INDEX('DATA INPUT - ordered'!I:I,ROW(H8))="","",INDEX('DATA INPUT - ordered'!I:I,ROW(H8)))</f>
        <v>1</v>
      </c>
      <c r="I8" s="36" cm="1">
        <f t="array" ref="I8">IF(INDEX('DATA INPUT - ordered'!K:K,ROW(I8))="","",INDEX('DATA INPUT - ordered'!K:K,ROW(I8)))</f>
        <v>2</v>
      </c>
    </row>
    <row r="9" spans="1:17" s="34" customFormat="1">
      <c r="A9" s="36" t="str" cm="1">
        <f t="array" ref="A9">IF(INDEX('DATA INPUT - ordered'!A:A,ROW(A9))="","",INDEX('DATA INPUT - ordered'!A:A,ROW(A9)))</f>
        <v>Indonesia</v>
      </c>
      <c r="B9" s="36" cm="1">
        <f t="array" ref="B9">IF(INDEX('DATA INPUT - ordered'!B:B,ROW(B9))="","",INDEX('DATA INPUT - ordered'!B:B,ROW(B9)))</f>
        <v>2017</v>
      </c>
      <c r="C9" s="36" t="str" cm="1">
        <f t="array" ref="C9">IF(INDEX('DATA INPUT - ordered'!C:C,ROW(C9))="","",INDEX('DATA INPUT - ordered'!C:C,ROW(C9)))</f>
        <v>Births attended by skilled health personnel (%)</v>
      </c>
      <c r="D9" s="36" t="str" cm="1">
        <f t="array" ref="D9">IF(INDEX('DATA INPUT - ordered'!D:D,ROW(D9))="","",INDEX('DATA INPUT - ordered'!D:D,ROW(D9)))</f>
        <v>Economic status</v>
      </c>
      <c r="E9" s="36" t="str" cm="1">
        <f t="array" ref="E9">IF(INDEX('DATA INPUT - ordered'!E:E,ROW(E9))="","",INDEX('DATA INPUT - ordered'!E:E,ROW(E9)))</f>
        <v>Quintile 3</v>
      </c>
      <c r="F9" s="37" cm="1">
        <f t="array" ref="F9">IF(INDEX('DATA INPUT - ordered'!F:F,ROW(F9))="","",INDEX('DATA INPUT - ordered'!F:F,ROW(F9)))</f>
        <v>96</v>
      </c>
      <c r="G9" s="37" cm="1">
        <f t="array" ref="G9">IF(INDEX('DATA INPUT - ordered'!G:G,ROW(G9))="","",INDEX('DATA INPUT - ordered'!G:G,ROW(G9)))</f>
        <v>0.64619459999999995</v>
      </c>
      <c r="H9" s="36" cm="1">
        <f t="array" ref="H9">IF(INDEX('DATA INPUT - ordered'!I:I,ROW(H9))="","",INDEX('DATA INPUT - ordered'!I:I,ROW(H9)))</f>
        <v>1</v>
      </c>
      <c r="I9" s="36" cm="1">
        <f t="array" ref="I9">IF(INDEX('DATA INPUT - ordered'!K:K,ROW(I9))="","",INDEX('DATA INPUT - ordered'!K:K,ROW(I9)))</f>
        <v>3</v>
      </c>
    </row>
    <row r="10" spans="1:17" s="34" customFormat="1">
      <c r="A10" s="36" t="str" cm="1">
        <f t="array" ref="A10">IF(INDEX('DATA INPUT - ordered'!A:A,ROW(A10))="","",INDEX('DATA INPUT - ordered'!A:A,ROW(A10)))</f>
        <v>Indonesia</v>
      </c>
      <c r="B10" s="36" cm="1">
        <f t="array" ref="B10">IF(INDEX('DATA INPUT - ordered'!B:B,ROW(B10))="","",INDEX('DATA INPUT - ordered'!B:B,ROW(B10)))</f>
        <v>2017</v>
      </c>
      <c r="C10" s="36" t="str" cm="1">
        <f t="array" ref="C10">IF(INDEX('DATA INPUT - ordered'!C:C,ROW(C10))="","",INDEX('DATA INPUT - ordered'!C:C,ROW(C10)))</f>
        <v>Births attended by skilled health personnel (%)</v>
      </c>
      <c r="D10" s="36" t="str" cm="1">
        <f t="array" ref="D10">IF(INDEX('DATA INPUT - ordered'!D:D,ROW(D10))="","",INDEX('DATA INPUT - ordered'!D:D,ROW(D10)))</f>
        <v>Economic status</v>
      </c>
      <c r="E10" s="36" t="str" cm="1">
        <f t="array" ref="E10">IF(INDEX('DATA INPUT - ordered'!E:E,ROW(E10))="","",INDEX('DATA INPUT - ordered'!E:E,ROW(E10)))</f>
        <v>Quintile 4</v>
      </c>
      <c r="F10" s="37" cm="1">
        <f t="array" ref="F10">IF(INDEX('DATA INPUT - ordered'!F:F,ROW(F10))="","",INDEX('DATA INPUT - ordered'!F:F,ROW(F10)))</f>
        <v>97</v>
      </c>
      <c r="G10" s="37" cm="1">
        <f t="array" ref="G10">IF(INDEX('DATA INPUT - ordered'!G:G,ROW(G10))="","",INDEX('DATA INPUT - ordered'!G:G,ROW(G10)))</f>
        <v>0.56762060000000003</v>
      </c>
      <c r="H10" s="36" cm="1">
        <f t="array" ref="H10">IF(INDEX('DATA INPUT - ordered'!I:I,ROW(H10))="","",INDEX('DATA INPUT - ordered'!I:I,ROW(H10)))</f>
        <v>1</v>
      </c>
      <c r="I10" s="36" cm="1">
        <f t="array" ref="I10">IF(INDEX('DATA INPUT - ordered'!K:K,ROW(I10))="","",INDEX('DATA INPUT - ordered'!K:K,ROW(I10)))</f>
        <v>4</v>
      </c>
    </row>
    <row r="11" spans="1:17" s="34" customFormat="1">
      <c r="A11" s="36" t="str" cm="1">
        <f t="array" ref="A11">IF(INDEX('DATA INPUT - ordered'!A:A,ROW(A11))="","",INDEX('DATA INPUT - ordered'!A:A,ROW(A11)))</f>
        <v>Indonesia</v>
      </c>
      <c r="B11" s="36" cm="1">
        <f t="array" ref="B11">IF(INDEX('DATA INPUT - ordered'!B:B,ROW(B11))="","",INDEX('DATA INPUT - ordered'!B:B,ROW(B11)))</f>
        <v>2017</v>
      </c>
      <c r="C11" s="36" t="str" cm="1">
        <f t="array" ref="C11">IF(INDEX('DATA INPUT - ordered'!C:C,ROW(C11))="","",INDEX('DATA INPUT - ordered'!C:C,ROW(C11)))</f>
        <v>Births attended by skilled health personnel (%)</v>
      </c>
      <c r="D11" s="36" t="str" cm="1">
        <f t="array" ref="D11">IF(INDEX('DATA INPUT - ordered'!D:D,ROW(D11))="","",INDEX('DATA INPUT - ordered'!D:D,ROW(D11)))</f>
        <v>Economic status</v>
      </c>
      <c r="E11" s="36" t="str" cm="1">
        <f t="array" ref="E11">IF(INDEX('DATA INPUT - ordered'!E:E,ROW(E11))="","",INDEX('DATA INPUT - ordered'!E:E,ROW(E11)))</f>
        <v>Quintile 5 (richest)</v>
      </c>
      <c r="F11" s="37" cm="1">
        <f t="array" ref="F11">IF(INDEX('DATA INPUT - ordered'!F:F,ROW(F11))="","",INDEX('DATA INPUT - ordered'!F:F,ROW(F11)))</f>
        <v>99.2</v>
      </c>
      <c r="G11" s="37" cm="1">
        <f t="array" ref="G11">IF(INDEX('DATA INPUT - ordered'!G:G,ROW(G11))="","",INDEX('DATA INPUT - ordered'!G:G,ROW(G11)))</f>
        <v>0.2237683</v>
      </c>
      <c r="H11" s="36" cm="1">
        <f t="array" ref="H11">IF(INDEX('DATA INPUT - ordered'!I:I,ROW(H11))="","",INDEX('DATA INPUT - ordered'!I:I,ROW(H11)))</f>
        <v>1</v>
      </c>
      <c r="I11" s="36" cm="1">
        <f t="array" ref="I11">IF(INDEX('DATA INPUT - ordered'!K:K,ROW(I11))="","",INDEX('DATA INPUT - ordered'!K:K,ROW(I11)))</f>
        <v>5</v>
      </c>
    </row>
    <row r="12" spans="1:17" s="34" customFormat="1">
      <c r="A12" s="36" t="str" cm="1">
        <f t="array" ref="A12">IF(INDEX('DATA INPUT - ordered'!A:A,ROW(A12))="","",INDEX('DATA INPUT - ordered'!A:A,ROW(A12)))</f>
        <v/>
      </c>
      <c r="B12" s="36" t="str" cm="1">
        <f t="array" ref="B12">IF(INDEX('DATA INPUT - ordered'!B:B,ROW(B12))="","",INDEX('DATA INPUT - ordered'!B:B,ROW(B12)))</f>
        <v/>
      </c>
      <c r="C12" s="36" t="str" cm="1">
        <f t="array" ref="C12">IF(INDEX('DATA INPUT - ordered'!C:C,ROW(C12))="","",INDEX('DATA INPUT - ordered'!C:C,ROW(C12)))</f>
        <v/>
      </c>
      <c r="D12" s="36" t="str" cm="1">
        <f t="array" ref="D12">IF(INDEX('DATA INPUT - ordered'!D:D,ROW(D12))="","",INDEX('DATA INPUT - ordered'!D:D,ROW(D12)))</f>
        <v/>
      </c>
      <c r="E12" s="36" t="str" cm="1">
        <f t="array" ref="E12">IF(INDEX('DATA INPUT - ordered'!E:E,ROW(E12))="","",INDEX('DATA INPUT - ordered'!E:E,ROW(E12)))</f>
        <v/>
      </c>
      <c r="F12" s="37" t="str" cm="1">
        <f t="array" ref="F12">IF(INDEX('DATA INPUT - ordered'!F:F,ROW(F12))="","",INDEX('DATA INPUT - ordered'!F:F,ROW(F12)))</f>
        <v/>
      </c>
      <c r="G12" s="37" t="str" cm="1">
        <f t="array" ref="G12">IF(INDEX('DATA INPUT - ordered'!G:G,ROW(G12))="","",INDEX('DATA INPUT - ordered'!G:G,ROW(G12)))</f>
        <v/>
      </c>
      <c r="H12" s="36" t="str" cm="1">
        <f t="array" ref="H12">IF(INDEX('DATA INPUT - ordered'!I:I,ROW(H12))="","",INDEX('DATA INPUT - ordered'!I:I,ROW(H12)))</f>
        <v/>
      </c>
      <c r="I12" s="36" t="str" cm="1">
        <f t="array" ref="I12">IF(INDEX('DATA INPUT - ordered'!K:K,ROW(I12))="","",INDEX('DATA INPUT - ordered'!K:K,ROW(I12)))</f>
        <v/>
      </c>
    </row>
    <row r="13" spans="1:17" s="34" customFormat="1">
      <c r="A13" s="36" t="str" cm="1">
        <f t="array" ref="A13">IF(INDEX('DATA INPUT - ordered'!A:A,ROW(A13))="","",INDEX('DATA INPUT - ordered'!A:A,ROW(A13)))</f>
        <v/>
      </c>
      <c r="B13" s="36" t="str" cm="1">
        <f t="array" ref="B13">IF(INDEX('DATA INPUT - ordered'!B:B,ROW(B13))="","",INDEX('DATA INPUT - ordered'!B:B,ROW(B13)))</f>
        <v/>
      </c>
      <c r="C13" s="36" t="str" cm="1">
        <f t="array" ref="C13">IF(INDEX('DATA INPUT - ordered'!C:C,ROW(C13))="","",INDEX('DATA INPUT - ordered'!C:C,ROW(C13)))</f>
        <v/>
      </c>
      <c r="D13" s="36" t="str" cm="1">
        <f t="array" ref="D13">IF(INDEX('DATA INPUT - ordered'!D:D,ROW(D13))="","",INDEX('DATA INPUT - ordered'!D:D,ROW(D13)))</f>
        <v/>
      </c>
      <c r="E13" s="36" t="str" cm="1">
        <f t="array" ref="E13">IF(INDEX('DATA INPUT - ordered'!E:E,ROW(E13))="","",INDEX('DATA INPUT - ordered'!E:E,ROW(E13)))</f>
        <v/>
      </c>
      <c r="F13" s="37" t="str" cm="1">
        <f t="array" ref="F13">IF(INDEX('DATA INPUT - ordered'!F:F,ROW(F13))="","",INDEX('DATA INPUT - ordered'!F:F,ROW(F13)))</f>
        <v/>
      </c>
      <c r="G13" s="37" t="str" cm="1">
        <f t="array" ref="G13">IF(INDEX('DATA INPUT - ordered'!G:G,ROW(G13))="","",INDEX('DATA INPUT - ordered'!G:G,ROW(G13)))</f>
        <v/>
      </c>
      <c r="H13" s="36" t="str" cm="1">
        <f t="array" ref="H13">IF(INDEX('DATA INPUT - ordered'!I:I,ROW(H13))="","",INDEX('DATA INPUT - ordered'!I:I,ROW(H13)))</f>
        <v/>
      </c>
      <c r="I13" s="36" t="str" cm="1">
        <f t="array" ref="I13">IF(INDEX('DATA INPUT - ordered'!K:K,ROW(I13))="","",INDEX('DATA INPUT - ordered'!K:K,ROW(I13)))</f>
        <v/>
      </c>
    </row>
    <row r="14" spans="1:17" s="34" customFormat="1">
      <c r="A14" s="36" t="str" cm="1">
        <f t="array" ref="A14">IF(INDEX('DATA INPUT - ordered'!A:A,ROW(A14))="","",INDEX('DATA INPUT - ordered'!A:A,ROW(A14)))</f>
        <v/>
      </c>
      <c r="B14" s="36" t="str" cm="1">
        <f t="array" ref="B14">IF(INDEX('DATA INPUT - ordered'!B:B,ROW(B14))="","",INDEX('DATA INPUT - ordered'!B:B,ROW(B14)))</f>
        <v/>
      </c>
      <c r="C14" s="36" t="str" cm="1">
        <f t="array" ref="C14">IF(INDEX('DATA INPUT - ordered'!C:C,ROW(C14))="","",INDEX('DATA INPUT - ordered'!C:C,ROW(C14)))</f>
        <v/>
      </c>
      <c r="D14" s="36" t="str" cm="1">
        <f t="array" ref="D14">IF(INDEX('DATA INPUT - ordered'!D:D,ROW(D14))="","",INDEX('DATA INPUT - ordered'!D:D,ROW(D14)))</f>
        <v/>
      </c>
      <c r="E14" s="36" t="str" cm="1">
        <f t="array" ref="E14">IF(INDEX('DATA INPUT - ordered'!E:E,ROW(E14))="","",INDEX('DATA INPUT - ordered'!E:E,ROW(E14)))</f>
        <v/>
      </c>
      <c r="F14" s="37" t="str" cm="1">
        <f t="array" ref="F14">IF(INDEX('DATA INPUT - ordered'!F:F,ROW(F14))="","",INDEX('DATA INPUT - ordered'!F:F,ROW(F14)))</f>
        <v/>
      </c>
      <c r="G14" s="37" t="str" cm="1">
        <f t="array" ref="G14">IF(INDEX('DATA INPUT - ordered'!G:G,ROW(G14))="","",INDEX('DATA INPUT - ordered'!G:G,ROW(G14)))</f>
        <v/>
      </c>
      <c r="H14" s="36" t="str" cm="1">
        <f t="array" ref="H14">IF(INDEX('DATA INPUT - ordered'!I:I,ROW(H14))="","",INDEX('DATA INPUT - ordered'!I:I,ROW(H14)))</f>
        <v/>
      </c>
      <c r="I14" s="36" t="str" cm="1">
        <f t="array" ref="I14">IF(INDEX('DATA INPUT - ordered'!K:K,ROW(I14))="","",INDEX('DATA INPUT - ordered'!K:K,ROW(I14)))</f>
        <v/>
      </c>
    </row>
    <row r="15" spans="1:17" s="34" customFormat="1">
      <c r="A15" s="36" t="str" cm="1">
        <f t="array" ref="A15">IF(INDEX('DATA INPUT - ordered'!A:A,ROW(A15))="","",INDEX('DATA INPUT - ordered'!A:A,ROW(A15)))</f>
        <v/>
      </c>
      <c r="B15" s="36" t="str" cm="1">
        <f t="array" ref="B15">IF(INDEX('DATA INPUT - ordered'!B:B,ROW(B15))="","",INDEX('DATA INPUT - ordered'!B:B,ROW(B15)))</f>
        <v/>
      </c>
      <c r="C15" s="36" t="str" cm="1">
        <f t="array" ref="C15">IF(INDEX('DATA INPUT - ordered'!C:C,ROW(C15))="","",INDEX('DATA INPUT - ordered'!C:C,ROW(C15)))</f>
        <v/>
      </c>
      <c r="D15" s="36" t="str" cm="1">
        <f t="array" ref="D15">IF(INDEX('DATA INPUT - ordered'!D:D,ROW(D15))="","",INDEX('DATA INPUT - ordered'!D:D,ROW(D15)))</f>
        <v/>
      </c>
      <c r="E15" s="36" t="str" cm="1">
        <f t="array" ref="E15">IF(INDEX('DATA INPUT - ordered'!E:E,ROW(E15))="","",INDEX('DATA INPUT - ordered'!E:E,ROW(E15)))</f>
        <v/>
      </c>
      <c r="F15" s="37" t="str" cm="1">
        <f t="array" ref="F15">IF(INDEX('DATA INPUT - ordered'!F:F,ROW(F15))="","",INDEX('DATA INPUT - ordered'!F:F,ROW(F15)))</f>
        <v/>
      </c>
      <c r="G15" s="37" t="str" cm="1">
        <f t="array" ref="G15">IF(INDEX('DATA INPUT - ordered'!G:G,ROW(G15))="","",INDEX('DATA INPUT - ordered'!G:G,ROW(G15)))</f>
        <v/>
      </c>
      <c r="H15" s="36" t="str" cm="1">
        <f t="array" ref="H15">IF(INDEX('DATA INPUT - ordered'!I:I,ROW(H15))="","",INDEX('DATA INPUT - ordered'!I:I,ROW(H15)))</f>
        <v/>
      </c>
      <c r="I15" s="36" t="str" cm="1">
        <f t="array" ref="I15">IF(INDEX('DATA INPUT - ordered'!K:K,ROW(I15))="","",INDEX('DATA INPUT - ordered'!K:K,ROW(I15)))</f>
        <v/>
      </c>
    </row>
    <row r="16" spans="1:17" s="34" customFormat="1">
      <c r="A16" s="36" t="str" cm="1">
        <f t="array" ref="A16">IF(INDEX('DATA INPUT - ordered'!A:A,ROW(A16))="","",INDEX('DATA INPUT - ordered'!A:A,ROW(A16)))</f>
        <v/>
      </c>
      <c r="B16" s="36" t="str" cm="1">
        <f t="array" ref="B16">IF(INDEX('DATA INPUT - ordered'!B:B,ROW(B16))="","",INDEX('DATA INPUT - ordered'!B:B,ROW(B16)))</f>
        <v/>
      </c>
      <c r="C16" s="36" t="str" cm="1">
        <f t="array" ref="C16">IF(INDEX('DATA INPUT - ordered'!C:C,ROW(C16))="","",INDEX('DATA INPUT - ordered'!C:C,ROW(C16)))</f>
        <v/>
      </c>
      <c r="D16" s="36" t="str" cm="1">
        <f t="array" ref="D16">IF(INDEX('DATA INPUT - ordered'!D:D,ROW(D16))="","",INDEX('DATA INPUT - ordered'!D:D,ROW(D16)))</f>
        <v/>
      </c>
      <c r="E16" s="36" t="str" cm="1">
        <f t="array" ref="E16">IF(INDEX('DATA INPUT - ordered'!E:E,ROW(E16))="","",INDEX('DATA INPUT - ordered'!E:E,ROW(E16)))</f>
        <v/>
      </c>
      <c r="F16" s="37" t="str" cm="1">
        <f t="array" ref="F16">IF(INDEX('DATA INPUT - ordered'!F:F,ROW(F16))="","",INDEX('DATA INPUT - ordered'!F:F,ROW(F16)))</f>
        <v/>
      </c>
      <c r="G16" s="37" t="str" cm="1">
        <f t="array" ref="G16">IF(INDEX('DATA INPUT - ordered'!G:G,ROW(G16))="","",INDEX('DATA INPUT - ordered'!G:G,ROW(G16)))</f>
        <v/>
      </c>
      <c r="H16" s="36" t="str" cm="1">
        <f t="array" ref="H16">IF(INDEX('DATA INPUT - ordered'!I:I,ROW(H16))="","",INDEX('DATA INPUT - ordered'!I:I,ROW(H16)))</f>
        <v/>
      </c>
      <c r="I16" s="36" t="str" cm="1">
        <f t="array" ref="I16">IF(INDEX('DATA INPUT - ordered'!K:K,ROW(I16))="","",INDEX('DATA INPUT - ordered'!K:K,ROW(I16)))</f>
        <v/>
      </c>
    </row>
    <row r="17" spans="1:9" s="34" customFormat="1">
      <c r="A17" s="36" t="str" cm="1">
        <f t="array" ref="A17">IF(INDEX('DATA INPUT - ordered'!A:A,ROW(A17))="","",INDEX('DATA INPUT - ordered'!A:A,ROW(A17)))</f>
        <v/>
      </c>
      <c r="B17" s="36" t="str" cm="1">
        <f t="array" ref="B17">IF(INDEX('DATA INPUT - ordered'!B:B,ROW(B17))="","",INDEX('DATA INPUT - ordered'!B:B,ROW(B17)))</f>
        <v/>
      </c>
      <c r="C17" s="36" t="str" cm="1">
        <f t="array" ref="C17">IF(INDEX('DATA INPUT - ordered'!C:C,ROW(C17))="","",INDEX('DATA INPUT - ordered'!C:C,ROW(C17)))</f>
        <v/>
      </c>
      <c r="D17" s="36" t="str" cm="1">
        <f t="array" ref="D17">IF(INDEX('DATA INPUT - ordered'!D:D,ROW(D17))="","",INDEX('DATA INPUT - ordered'!D:D,ROW(D17)))</f>
        <v/>
      </c>
      <c r="E17" s="36" t="str" cm="1">
        <f t="array" ref="E17">IF(INDEX('DATA INPUT - ordered'!E:E,ROW(E17))="","",INDEX('DATA INPUT - ordered'!E:E,ROW(E17)))</f>
        <v/>
      </c>
      <c r="F17" s="37" t="str" cm="1">
        <f t="array" ref="F17">IF(INDEX('DATA INPUT - ordered'!F:F,ROW(F17))="","",INDEX('DATA INPUT - ordered'!F:F,ROW(F17)))</f>
        <v/>
      </c>
      <c r="G17" s="37" t="str" cm="1">
        <f t="array" ref="G17">IF(INDEX('DATA INPUT - ordered'!G:G,ROW(G17))="","",INDEX('DATA INPUT - ordered'!G:G,ROW(G17)))</f>
        <v/>
      </c>
      <c r="H17" s="36" t="str" cm="1">
        <f t="array" ref="H17">IF(INDEX('DATA INPUT - ordered'!I:I,ROW(H17))="","",INDEX('DATA INPUT - ordered'!I:I,ROW(H17)))</f>
        <v/>
      </c>
      <c r="I17" s="36" t="str" cm="1">
        <f t="array" ref="I17">IF(INDEX('DATA INPUT - ordered'!K:K,ROW(I17))="","",INDEX('DATA INPUT - ordered'!K:K,ROW(I17)))</f>
        <v/>
      </c>
    </row>
    <row r="18" spans="1:9" s="34" customFormat="1">
      <c r="A18" s="36" t="str" cm="1">
        <f t="array" ref="A18">IF(INDEX('DATA INPUT - ordered'!A:A,ROW(A18))="","",INDEX('DATA INPUT - ordered'!A:A,ROW(A18)))</f>
        <v/>
      </c>
      <c r="B18" s="36" t="str" cm="1">
        <f t="array" ref="B18">IF(INDEX('DATA INPUT - ordered'!B:B,ROW(B18))="","",INDEX('DATA INPUT - ordered'!B:B,ROW(B18)))</f>
        <v/>
      </c>
      <c r="C18" s="36" t="str" cm="1">
        <f t="array" ref="C18">IF(INDEX('DATA INPUT - ordered'!C:C,ROW(C18))="","",INDEX('DATA INPUT - ordered'!C:C,ROW(C18)))</f>
        <v/>
      </c>
      <c r="D18" s="36" t="str" cm="1">
        <f t="array" ref="D18">IF(INDEX('DATA INPUT - ordered'!D:D,ROW(D18))="","",INDEX('DATA INPUT - ordered'!D:D,ROW(D18)))</f>
        <v/>
      </c>
      <c r="E18" s="36" t="str" cm="1">
        <f t="array" ref="E18">IF(INDEX('DATA INPUT - ordered'!E:E,ROW(E18))="","",INDEX('DATA INPUT - ordered'!E:E,ROW(E18)))</f>
        <v/>
      </c>
      <c r="F18" s="37" t="str" cm="1">
        <f t="array" ref="F18">IF(INDEX('DATA INPUT - ordered'!F:F,ROW(F18))="","",INDEX('DATA INPUT - ordered'!F:F,ROW(F18)))</f>
        <v/>
      </c>
      <c r="G18" s="37" t="str" cm="1">
        <f t="array" ref="G18">IF(INDEX('DATA INPUT - ordered'!G:G,ROW(G18))="","",INDEX('DATA INPUT - ordered'!G:G,ROW(G18)))</f>
        <v/>
      </c>
      <c r="H18" s="36" t="str" cm="1">
        <f t="array" ref="H18">IF(INDEX('DATA INPUT - ordered'!I:I,ROW(H18))="","",INDEX('DATA INPUT - ordered'!I:I,ROW(H18)))</f>
        <v/>
      </c>
      <c r="I18" s="36" t="str" cm="1">
        <f t="array" ref="I18">IF(INDEX('DATA INPUT - ordered'!K:K,ROW(I18))="","",INDEX('DATA INPUT - ordered'!K:K,ROW(I18)))</f>
        <v/>
      </c>
    </row>
    <row r="19" spans="1:9" s="34" customFormat="1">
      <c r="A19" s="36" t="str" cm="1">
        <f t="array" ref="A19">IF(INDEX('DATA INPUT - ordered'!A:A,ROW(A19))="","",INDEX('DATA INPUT - ordered'!A:A,ROW(A19)))</f>
        <v/>
      </c>
      <c r="B19" s="36" t="str" cm="1">
        <f t="array" ref="B19">IF(INDEX('DATA INPUT - ordered'!B:B,ROW(B19))="","",INDEX('DATA INPUT - ordered'!B:B,ROW(B19)))</f>
        <v/>
      </c>
      <c r="C19" s="36" t="str" cm="1">
        <f t="array" ref="C19">IF(INDEX('DATA INPUT - ordered'!C:C,ROW(C19))="","",INDEX('DATA INPUT - ordered'!C:C,ROW(C19)))</f>
        <v/>
      </c>
      <c r="D19" s="36" t="str" cm="1">
        <f t="array" ref="D19">IF(INDEX('DATA INPUT - ordered'!D:D,ROW(D19))="","",INDEX('DATA INPUT - ordered'!D:D,ROW(D19)))</f>
        <v/>
      </c>
      <c r="E19" s="36" t="str" cm="1">
        <f t="array" ref="E19">IF(INDEX('DATA INPUT - ordered'!E:E,ROW(E19))="","",INDEX('DATA INPUT - ordered'!E:E,ROW(E19)))</f>
        <v/>
      </c>
      <c r="F19" s="37" t="str" cm="1">
        <f t="array" ref="F19">IF(INDEX('DATA INPUT - ordered'!F:F,ROW(F19))="","",INDEX('DATA INPUT - ordered'!F:F,ROW(F19)))</f>
        <v/>
      </c>
      <c r="G19" s="37" t="str" cm="1">
        <f t="array" ref="G19">IF(INDEX('DATA INPUT - ordered'!G:G,ROW(G19))="","",INDEX('DATA INPUT - ordered'!G:G,ROW(G19)))</f>
        <v/>
      </c>
      <c r="H19" s="36" t="str" cm="1">
        <f t="array" ref="H19">IF(INDEX('DATA INPUT - ordered'!I:I,ROW(H19))="","",INDEX('DATA INPUT - ordered'!I:I,ROW(H19)))</f>
        <v/>
      </c>
      <c r="I19" s="36" t="str" cm="1">
        <f t="array" ref="I19">IF(INDEX('DATA INPUT - ordered'!K:K,ROW(I19))="","",INDEX('DATA INPUT - ordered'!K:K,ROW(I19)))</f>
        <v/>
      </c>
    </row>
    <row r="20" spans="1:9" s="34" customFormat="1">
      <c r="A20" s="36" t="str" cm="1">
        <f t="array" ref="A20">IF(INDEX('DATA INPUT - ordered'!A:A,ROW(A20))="","",INDEX('DATA INPUT - ordered'!A:A,ROW(A20)))</f>
        <v/>
      </c>
      <c r="B20" s="36" t="str" cm="1">
        <f t="array" ref="B20">IF(INDEX('DATA INPUT - ordered'!B:B,ROW(B20))="","",INDEX('DATA INPUT - ordered'!B:B,ROW(B20)))</f>
        <v/>
      </c>
      <c r="C20" s="36" t="str" cm="1">
        <f t="array" ref="C20">IF(INDEX('DATA INPUT - ordered'!C:C,ROW(C20))="","",INDEX('DATA INPUT - ordered'!C:C,ROW(C20)))</f>
        <v/>
      </c>
      <c r="D20" s="36" t="str" cm="1">
        <f t="array" ref="D20">IF(INDEX('DATA INPUT - ordered'!D:D,ROW(D20))="","",INDEX('DATA INPUT - ordered'!D:D,ROW(D20)))</f>
        <v/>
      </c>
      <c r="E20" s="36" t="str" cm="1">
        <f t="array" ref="E20">IF(INDEX('DATA INPUT - ordered'!E:E,ROW(E20))="","",INDEX('DATA INPUT - ordered'!E:E,ROW(E20)))</f>
        <v/>
      </c>
      <c r="F20" s="37" t="str" cm="1">
        <f t="array" ref="F20">IF(INDEX('DATA INPUT - ordered'!F:F,ROW(F20))="","",INDEX('DATA INPUT - ordered'!F:F,ROW(F20)))</f>
        <v/>
      </c>
      <c r="G20" s="37" t="str" cm="1">
        <f t="array" ref="G20">IF(INDEX('DATA INPUT - ordered'!G:G,ROW(G20))="","",INDEX('DATA INPUT - ordered'!G:G,ROW(G20)))</f>
        <v/>
      </c>
      <c r="H20" s="36" t="str" cm="1">
        <f t="array" ref="H20">IF(INDEX('DATA INPUT - ordered'!I:I,ROW(H20))="","",INDEX('DATA INPUT - ordered'!I:I,ROW(H20)))</f>
        <v/>
      </c>
      <c r="I20" s="36" t="str" cm="1">
        <f t="array" ref="I20">IF(INDEX('DATA INPUT - ordered'!K:K,ROW(I20))="","",INDEX('DATA INPUT - ordered'!K:K,ROW(I20)))</f>
        <v/>
      </c>
    </row>
    <row r="21" spans="1:9" s="34" customFormat="1">
      <c r="A21" s="36" t="str" cm="1">
        <f t="array" ref="A21">IF(INDEX('DATA INPUT - ordered'!A:A,ROW(A21))="","",INDEX('DATA INPUT - ordered'!A:A,ROW(A21)))</f>
        <v/>
      </c>
      <c r="B21" s="36" t="str" cm="1">
        <f t="array" ref="B21">IF(INDEX('DATA INPUT - ordered'!B:B,ROW(B21))="","",INDEX('DATA INPUT - ordered'!B:B,ROW(B21)))</f>
        <v/>
      </c>
      <c r="C21" s="36" t="str" cm="1">
        <f t="array" ref="C21">IF(INDEX('DATA INPUT - ordered'!C:C,ROW(C21))="","",INDEX('DATA INPUT - ordered'!C:C,ROW(C21)))</f>
        <v/>
      </c>
      <c r="D21" s="36" t="str" cm="1">
        <f t="array" ref="D21">IF(INDEX('DATA INPUT - ordered'!D:D,ROW(D21))="","",INDEX('DATA INPUT - ordered'!D:D,ROW(D21)))</f>
        <v/>
      </c>
      <c r="E21" s="36" t="str" cm="1">
        <f t="array" ref="E21">IF(INDEX('DATA INPUT - ordered'!E:E,ROW(E21))="","",INDEX('DATA INPUT - ordered'!E:E,ROW(E21)))</f>
        <v/>
      </c>
      <c r="F21" s="37" t="str" cm="1">
        <f t="array" ref="F21">IF(INDEX('DATA INPUT - ordered'!F:F,ROW(F21))="","",INDEX('DATA INPUT - ordered'!F:F,ROW(F21)))</f>
        <v/>
      </c>
      <c r="G21" s="37" t="str" cm="1">
        <f t="array" ref="G21">IF(INDEX('DATA INPUT - ordered'!G:G,ROW(G21))="","",INDEX('DATA INPUT - ordered'!G:G,ROW(G21)))</f>
        <v/>
      </c>
      <c r="H21" s="36" t="str" cm="1">
        <f t="array" ref="H21">IF(INDEX('DATA INPUT - ordered'!I:I,ROW(H21))="","",INDEX('DATA INPUT - ordered'!I:I,ROW(H21)))</f>
        <v/>
      </c>
      <c r="I21" s="36" t="str" cm="1">
        <f t="array" ref="I21">IF(INDEX('DATA INPUT - ordered'!K:K,ROW(I21))="","",INDEX('DATA INPUT - ordered'!K:K,ROW(I21)))</f>
        <v/>
      </c>
    </row>
    <row r="22" spans="1:9" s="34" customFormat="1">
      <c r="A22" s="36" t="str" cm="1">
        <f t="array" ref="A22">IF(INDEX('DATA INPUT - ordered'!A:A,ROW(A22))="","",INDEX('DATA INPUT - ordered'!A:A,ROW(A22)))</f>
        <v/>
      </c>
      <c r="B22" s="36" t="str" cm="1">
        <f t="array" ref="B22">IF(INDEX('DATA INPUT - ordered'!B:B,ROW(B22))="","",INDEX('DATA INPUT - ordered'!B:B,ROW(B22)))</f>
        <v/>
      </c>
      <c r="C22" s="36" t="str" cm="1">
        <f t="array" ref="C22">IF(INDEX('DATA INPUT - ordered'!C:C,ROW(C22))="","",INDEX('DATA INPUT - ordered'!C:C,ROW(C22)))</f>
        <v/>
      </c>
      <c r="D22" s="36" t="str" cm="1">
        <f t="array" ref="D22">IF(INDEX('DATA INPUT - ordered'!D:D,ROW(D22))="","",INDEX('DATA INPUT - ordered'!D:D,ROW(D22)))</f>
        <v/>
      </c>
      <c r="E22" s="36" t="str" cm="1">
        <f t="array" ref="E22">IF(INDEX('DATA INPUT - ordered'!E:E,ROW(E22))="","",INDEX('DATA INPUT - ordered'!E:E,ROW(E22)))</f>
        <v/>
      </c>
      <c r="F22" s="37" t="str" cm="1">
        <f t="array" ref="F22">IF(INDEX('DATA INPUT - ordered'!F:F,ROW(F22))="","",INDEX('DATA INPUT - ordered'!F:F,ROW(F22)))</f>
        <v/>
      </c>
      <c r="G22" s="37" t="str" cm="1">
        <f t="array" ref="G22">IF(INDEX('DATA INPUT - ordered'!G:G,ROW(G22))="","",INDEX('DATA INPUT - ordered'!G:G,ROW(G22)))</f>
        <v/>
      </c>
      <c r="H22" s="36" t="str" cm="1">
        <f t="array" ref="H22">IF(INDEX('DATA INPUT - ordered'!I:I,ROW(H22))="","",INDEX('DATA INPUT - ordered'!I:I,ROW(H22)))</f>
        <v/>
      </c>
      <c r="I22" s="36" t="str" cm="1">
        <f t="array" ref="I22">IF(INDEX('DATA INPUT - ordered'!K:K,ROW(I22))="","",INDEX('DATA INPUT - ordered'!K:K,ROW(I22)))</f>
        <v/>
      </c>
    </row>
    <row r="23" spans="1:9" s="34" customFormat="1">
      <c r="A23" s="36" t="str" cm="1">
        <f t="array" ref="A23">IF(INDEX('DATA INPUT - ordered'!A:A,ROW(A23))="","",INDEX('DATA INPUT - ordered'!A:A,ROW(A23)))</f>
        <v/>
      </c>
      <c r="B23" s="36" t="str" cm="1">
        <f t="array" ref="B23">IF(INDEX('DATA INPUT - ordered'!B:B,ROW(B23))="","",INDEX('DATA INPUT - ordered'!B:B,ROW(B23)))</f>
        <v/>
      </c>
      <c r="C23" s="36" t="str" cm="1">
        <f t="array" ref="C23">IF(INDEX('DATA INPUT - ordered'!C:C,ROW(C23))="","",INDEX('DATA INPUT - ordered'!C:C,ROW(C23)))</f>
        <v/>
      </c>
      <c r="D23" s="36" t="str" cm="1">
        <f t="array" ref="D23">IF(INDEX('DATA INPUT - ordered'!D:D,ROW(D23))="","",INDEX('DATA INPUT - ordered'!D:D,ROW(D23)))</f>
        <v/>
      </c>
      <c r="E23" s="36" t="str" cm="1">
        <f t="array" ref="E23">IF(INDEX('DATA INPUT - ordered'!E:E,ROW(E23))="","",INDEX('DATA INPUT - ordered'!E:E,ROW(E23)))</f>
        <v/>
      </c>
      <c r="F23" s="37" t="str" cm="1">
        <f t="array" ref="F23">IF(INDEX('DATA INPUT - ordered'!F:F,ROW(F23))="","",INDEX('DATA INPUT - ordered'!F:F,ROW(F23)))</f>
        <v/>
      </c>
      <c r="G23" s="37" t="str" cm="1">
        <f t="array" ref="G23">IF(INDEX('DATA INPUT - ordered'!G:G,ROW(G23))="","",INDEX('DATA INPUT - ordered'!G:G,ROW(G23)))</f>
        <v/>
      </c>
      <c r="H23" s="36" t="str" cm="1">
        <f t="array" ref="H23">IF(INDEX('DATA INPUT - ordered'!I:I,ROW(H23))="","",INDEX('DATA INPUT - ordered'!I:I,ROW(H23)))</f>
        <v/>
      </c>
      <c r="I23" s="36" t="str" cm="1">
        <f t="array" ref="I23">IF(INDEX('DATA INPUT - ordered'!K:K,ROW(I23))="","",INDEX('DATA INPUT - ordered'!K:K,ROW(I23)))</f>
        <v/>
      </c>
    </row>
    <row r="24" spans="1:9" s="34" customFormat="1">
      <c r="A24" s="36" t="str" cm="1">
        <f t="array" ref="A24">IF(INDEX('DATA INPUT - ordered'!A:A,ROW(A24))="","",INDEX('DATA INPUT - ordered'!A:A,ROW(A24)))</f>
        <v/>
      </c>
      <c r="B24" s="36" t="str" cm="1">
        <f t="array" ref="B24">IF(INDEX('DATA INPUT - ordered'!B:B,ROW(B24))="","",INDEX('DATA INPUT - ordered'!B:B,ROW(B24)))</f>
        <v/>
      </c>
      <c r="C24" s="36" t="str" cm="1">
        <f t="array" ref="C24">IF(INDEX('DATA INPUT - ordered'!C:C,ROW(C24))="","",INDEX('DATA INPUT - ordered'!C:C,ROW(C24)))</f>
        <v/>
      </c>
      <c r="D24" s="36" t="str" cm="1">
        <f t="array" ref="D24">IF(INDEX('DATA INPUT - ordered'!D:D,ROW(D24))="","",INDEX('DATA INPUT - ordered'!D:D,ROW(D24)))</f>
        <v/>
      </c>
      <c r="E24" s="36" t="str" cm="1">
        <f t="array" ref="E24">IF(INDEX('DATA INPUT - ordered'!E:E,ROW(E24))="","",INDEX('DATA INPUT - ordered'!E:E,ROW(E24)))</f>
        <v/>
      </c>
      <c r="F24" s="37" t="str" cm="1">
        <f t="array" ref="F24">IF(INDEX('DATA INPUT - ordered'!F:F,ROW(F24))="","",INDEX('DATA INPUT - ordered'!F:F,ROW(F24)))</f>
        <v/>
      </c>
      <c r="G24" s="37" t="str" cm="1">
        <f t="array" ref="G24">IF(INDEX('DATA INPUT - ordered'!G:G,ROW(G24))="","",INDEX('DATA INPUT - ordered'!G:G,ROW(G24)))</f>
        <v/>
      </c>
      <c r="H24" s="36" t="str" cm="1">
        <f t="array" ref="H24">IF(INDEX('DATA INPUT - ordered'!I:I,ROW(H24))="","",INDEX('DATA INPUT - ordered'!I:I,ROW(H24)))</f>
        <v/>
      </c>
      <c r="I24" s="36" t="str" cm="1">
        <f t="array" ref="I24">IF(INDEX('DATA INPUT - ordered'!K:K,ROW(I24))="","",INDEX('DATA INPUT - ordered'!K:K,ROW(I24)))</f>
        <v/>
      </c>
    </row>
    <row r="25" spans="1:9" s="34" customFormat="1">
      <c r="A25" s="36" t="str" cm="1">
        <f t="array" ref="A25">IF(INDEX('DATA INPUT - ordered'!A:A,ROW(A25))="","",INDEX('DATA INPUT - ordered'!A:A,ROW(A25)))</f>
        <v/>
      </c>
      <c r="B25" s="36" t="str" cm="1">
        <f t="array" ref="B25">IF(INDEX('DATA INPUT - ordered'!B:B,ROW(B25))="","",INDEX('DATA INPUT - ordered'!B:B,ROW(B25)))</f>
        <v/>
      </c>
      <c r="C25" s="36" t="str" cm="1">
        <f t="array" ref="C25">IF(INDEX('DATA INPUT - ordered'!C:C,ROW(C25))="","",INDEX('DATA INPUT - ordered'!C:C,ROW(C25)))</f>
        <v/>
      </c>
      <c r="D25" s="36" t="str" cm="1">
        <f t="array" ref="D25">IF(INDEX('DATA INPUT - ordered'!D:D,ROW(D25))="","",INDEX('DATA INPUT - ordered'!D:D,ROW(D25)))</f>
        <v/>
      </c>
      <c r="E25" s="36" t="str" cm="1">
        <f t="array" ref="E25">IF(INDEX('DATA INPUT - ordered'!E:E,ROW(E25))="","",INDEX('DATA INPUT - ordered'!E:E,ROW(E25)))</f>
        <v/>
      </c>
      <c r="F25" s="37" t="str" cm="1">
        <f t="array" ref="F25">IF(INDEX('DATA INPUT - ordered'!F:F,ROW(F25))="","",INDEX('DATA INPUT - ordered'!F:F,ROW(F25)))</f>
        <v/>
      </c>
      <c r="G25" s="37" t="str" cm="1">
        <f t="array" ref="G25">IF(INDEX('DATA INPUT - ordered'!G:G,ROW(G25))="","",INDEX('DATA INPUT - ordered'!G:G,ROW(G25)))</f>
        <v/>
      </c>
      <c r="H25" s="36" t="str" cm="1">
        <f t="array" ref="H25">IF(INDEX('DATA INPUT - ordered'!I:I,ROW(H25))="","",INDEX('DATA INPUT - ordered'!I:I,ROW(H25)))</f>
        <v/>
      </c>
      <c r="I25" s="36" t="str" cm="1">
        <f t="array" ref="I25">IF(INDEX('DATA INPUT - ordered'!K:K,ROW(I25))="","",INDEX('DATA INPUT - ordered'!K:K,ROW(I25)))</f>
        <v/>
      </c>
    </row>
    <row r="26" spans="1:9" s="34" customFormat="1">
      <c r="A26" s="36" t="str" cm="1">
        <f t="array" ref="A26">IF(INDEX('DATA INPUT - ordered'!A:A,ROW(A26))="","",INDEX('DATA INPUT - ordered'!A:A,ROW(A26)))</f>
        <v/>
      </c>
      <c r="B26" s="36" t="str" cm="1">
        <f t="array" ref="B26">IF(INDEX('DATA INPUT - ordered'!B:B,ROW(B26))="","",INDEX('DATA INPUT - ordered'!B:B,ROW(B26)))</f>
        <v/>
      </c>
      <c r="C26" s="36" t="str" cm="1">
        <f t="array" ref="C26">IF(INDEX('DATA INPUT - ordered'!C:C,ROW(C26))="","",INDEX('DATA INPUT - ordered'!C:C,ROW(C26)))</f>
        <v/>
      </c>
      <c r="D26" s="36" t="str" cm="1">
        <f t="array" ref="D26">IF(INDEX('DATA INPUT - ordered'!D:D,ROW(D26))="","",INDEX('DATA INPUT - ordered'!D:D,ROW(D26)))</f>
        <v/>
      </c>
      <c r="E26" s="36" t="str" cm="1">
        <f t="array" ref="E26">IF(INDEX('DATA INPUT - ordered'!E:E,ROW(E26))="","",INDEX('DATA INPUT - ordered'!E:E,ROW(E26)))</f>
        <v/>
      </c>
      <c r="F26" s="37" t="str" cm="1">
        <f t="array" ref="F26">IF(INDEX('DATA INPUT - ordered'!F:F,ROW(F26))="","",INDEX('DATA INPUT - ordered'!F:F,ROW(F26)))</f>
        <v/>
      </c>
      <c r="G26" s="37" t="str" cm="1">
        <f t="array" ref="G26">IF(INDEX('DATA INPUT - ordered'!G:G,ROW(G26))="","",INDEX('DATA INPUT - ordered'!G:G,ROW(G26)))</f>
        <v/>
      </c>
      <c r="H26" s="36" t="str" cm="1">
        <f t="array" ref="H26">IF(INDEX('DATA INPUT - ordered'!I:I,ROW(H26))="","",INDEX('DATA INPUT - ordered'!I:I,ROW(H26)))</f>
        <v/>
      </c>
      <c r="I26" s="36" t="str" cm="1">
        <f t="array" ref="I26">IF(INDEX('DATA INPUT - ordered'!K:K,ROW(I26))="","",INDEX('DATA INPUT - ordered'!K:K,ROW(I26)))</f>
        <v/>
      </c>
    </row>
    <row r="27" spans="1:9" s="34" customFormat="1">
      <c r="A27" s="36" t="str" cm="1">
        <f t="array" ref="A27">IF(INDEX('DATA INPUT - ordered'!A:A,ROW(A27))="","",INDEX('DATA INPUT - ordered'!A:A,ROW(A27)))</f>
        <v/>
      </c>
      <c r="B27" s="36" t="str" cm="1">
        <f t="array" ref="B27">IF(INDEX('DATA INPUT - ordered'!B:B,ROW(B27))="","",INDEX('DATA INPUT - ordered'!B:B,ROW(B27)))</f>
        <v/>
      </c>
      <c r="C27" s="36" t="str" cm="1">
        <f t="array" ref="C27">IF(INDEX('DATA INPUT - ordered'!C:C,ROW(C27))="","",INDEX('DATA INPUT - ordered'!C:C,ROW(C27)))</f>
        <v/>
      </c>
      <c r="D27" s="36" t="str" cm="1">
        <f t="array" ref="D27">IF(INDEX('DATA INPUT - ordered'!D:D,ROW(D27))="","",INDEX('DATA INPUT - ordered'!D:D,ROW(D27)))</f>
        <v/>
      </c>
      <c r="E27" s="36" t="str" cm="1">
        <f t="array" ref="E27">IF(INDEX('DATA INPUT - ordered'!E:E,ROW(E27))="","",INDEX('DATA INPUT - ordered'!E:E,ROW(E27)))</f>
        <v/>
      </c>
      <c r="F27" s="37" t="str" cm="1">
        <f t="array" ref="F27">IF(INDEX('DATA INPUT - ordered'!F:F,ROW(F27))="","",INDEX('DATA INPUT - ordered'!F:F,ROW(F27)))</f>
        <v/>
      </c>
      <c r="G27" s="37" t="str" cm="1">
        <f t="array" ref="G27">IF(INDEX('DATA INPUT - ordered'!G:G,ROW(G27))="","",INDEX('DATA INPUT - ordered'!G:G,ROW(G27)))</f>
        <v/>
      </c>
      <c r="H27" s="36" t="str" cm="1">
        <f t="array" ref="H27">IF(INDEX('DATA INPUT - ordered'!I:I,ROW(H27))="","",INDEX('DATA INPUT - ordered'!I:I,ROW(H27)))</f>
        <v/>
      </c>
      <c r="I27" s="36" t="str" cm="1">
        <f t="array" ref="I27">IF(INDEX('DATA INPUT - ordered'!K:K,ROW(I27))="","",INDEX('DATA INPUT - ordered'!K:K,ROW(I27)))</f>
        <v/>
      </c>
    </row>
    <row r="28" spans="1:9" s="34" customFormat="1">
      <c r="A28" s="36" t="str" cm="1">
        <f t="array" ref="A28">IF(INDEX('DATA INPUT - ordered'!A:A,ROW(A28))="","",INDEX('DATA INPUT - ordered'!A:A,ROW(A28)))</f>
        <v/>
      </c>
      <c r="B28" s="36" t="str" cm="1">
        <f t="array" ref="B28">IF(INDEX('DATA INPUT - ordered'!B:B,ROW(B28))="","",INDEX('DATA INPUT - ordered'!B:B,ROW(B28)))</f>
        <v/>
      </c>
      <c r="C28" s="36" t="str" cm="1">
        <f t="array" ref="C28">IF(INDEX('DATA INPUT - ordered'!C:C,ROW(C28))="","",INDEX('DATA INPUT - ordered'!C:C,ROW(C28)))</f>
        <v/>
      </c>
      <c r="D28" s="36" t="str" cm="1">
        <f t="array" ref="D28">IF(INDEX('DATA INPUT - ordered'!D:D,ROW(D28))="","",INDEX('DATA INPUT - ordered'!D:D,ROW(D28)))</f>
        <v/>
      </c>
      <c r="E28" s="36" t="str" cm="1">
        <f t="array" ref="E28">IF(INDEX('DATA INPUT - ordered'!E:E,ROW(E28))="","",INDEX('DATA INPUT - ordered'!E:E,ROW(E28)))</f>
        <v/>
      </c>
      <c r="F28" s="37" t="str" cm="1">
        <f t="array" ref="F28">IF(INDEX('DATA INPUT - ordered'!F:F,ROW(F28))="","",INDEX('DATA INPUT - ordered'!F:F,ROW(F28)))</f>
        <v/>
      </c>
      <c r="G28" s="37" t="str" cm="1">
        <f t="array" ref="G28">IF(INDEX('DATA INPUT - ordered'!G:G,ROW(G28))="","",INDEX('DATA INPUT - ordered'!G:G,ROW(G28)))</f>
        <v/>
      </c>
      <c r="H28" s="36" t="str" cm="1">
        <f t="array" ref="H28">IF(INDEX('DATA INPUT - ordered'!I:I,ROW(H28))="","",INDEX('DATA INPUT - ordered'!I:I,ROW(H28)))</f>
        <v/>
      </c>
      <c r="I28" s="36" t="str" cm="1">
        <f t="array" ref="I28">IF(INDEX('DATA INPUT - ordered'!K:K,ROW(I28))="","",INDEX('DATA INPUT - ordered'!K:K,ROW(I28)))</f>
        <v/>
      </c>
    </row>
    <row r="29" spans="1:9" s="34" customFormat="1">
      <c r="A29" s="36" t="str" cm="1">
        <f t="array" ref="A29">IF(INDEX('DATA INPUT - ordered'!A:A,ROW(A29))="","",INDEX('DATA INPUT - ordered'!A:A,ROW(A29)))</f>
        <v/>
      </c>
      <c r="B29" s="36" t="str" cm="1">
        <f t="array" ref="B29">IF(INDEX('DATA INPUT - ordered'!B:B,ROW(B29))="","",INDEX('DATA INPUT - ordered'!B:B,ROW(B29)))</f>
        <v/>
      </c>
      <c r="C29" s="36" t="str" cm="1">
        <f t="array" ref="C29">IF(INDEX('DATA INPUT - ordered'!C:C,ROW(C29))="","",INDEX('DATA INPUT - ordered'!C:C,ROW(C29)))</f>
        <v/>
      </c>
      <c r="D29" s="36" t="str" cm="1">
        <f t="array" ref="D29">IF(INDEX('DATA INPUT - ordered'!D:D,ROW(D29))="","",INDEX('DATA INPUT - ordered'!D:D,ROW(D29)))</f>
        <v/>
      </c>
      <c r="E29" s="36" t="str" cm="1">
        <f t="array" ref="E29">IF(INDEX('DATA INPUT - ordered'!E:E,ROW(E29))="","",INDEX('DATA INPUT - ordered'!E:E,ROW(E29)))</f>
        <v/>
      </c>
      <c r="F29" s="37" t="str" cm="1">
        <f t="array" ref="F29">IF(INDEX('DATA INPUT - ordered'!F:F,ROW(F29))="","",INDEX('DATA INPUT - ordered'!F:F,ROW(F29)))</f>
        <v/>
      </c>
      <c r="G29" s="37" t="str" cm="1">
        <f t="array" ref="G29">IF(INDEX('DATA INPUT - ordered'!G:G,ROW(G29))="","",INDEX('DATA INPUT - ordered'!G:G,ROW(G29)))</f>
        <v/>
      </c>
      <c r="H29" s="36" t="str" cm="1">
        <f t="array" ref="H29">IF(INDEX('DATA INPUT - ordered'!I:I,ROW(H29))="","",INDEX('DATA INPUT - ordered'!I:I,ROW(H29)))</f>
        <v/>
      </c>
      <c r="I29" s="36" t="str" cm="1">
        <f t="array" ref="I29">IF(INDEX('DATA INPUT - ordered'!K:K,ROW(I29))="","",INDEX('DATA INPUT - ordered'!K:K,ROW(I29)))</f>
        <v/>
      </c>
    </row>
    <row r="30" spans="1:9" s="34" customFormat="1">
      <c r="A30" s="36" t="str" cm="1">
        <f t="array" ref="A30">IF(INDEX('DATA INPUT - ordered'!A:A,ROW(A30))="","",INDEX('DATA INPUT - ordered'!A:A,ROW(A30)))</f>
        <v/>
      </c>
      <c r="B30" s="36" t="str" cm="1">
        <f t="array" ref="B30">IF(INDEX('DATA INPUT - ordered'!B:B,ROW(B30))="","",INDEX('DATA INPUT - ordered'!B:B,ROW(B30)))</f>
        <v/>
      </c>
      <c r="C30" s="36" t="str" cm="1">
        <f t="array" ref="C30">IF(INDEX('DATA INPUT - ordered'!C:C,ROW(C30))="","",INDEX('DATA INPUT - ordered'!C:C,ROW(C30)))</f>
        <v/>
      </c>
      <c r="D30" s="36" t="str" cm="1">
        <f t="array" ref="D30">IF(INDEX('DATA INPUT - ordered'!D:D,ROW(D30))="","",INDEX('DATA INPUT - ordered'!D:D,ROW(D30)))</f>
        <v/>
      </c>
      <c r="E30" s="36" t="str" cm="1">
        <f t="array" ref="E30">IF(INDEX('DATA INPUT - ordered'!E:E,ROW(E30))="","",INDEX('DATA INPUT - ordered'!E:E,ROW(E30)))</f>
        <v/>
      </c>
      <c r="F30" s="37" t="str" cm="1">
        <f t="array" ref="F30">IF(INDEX('DATA INPUT - ordered'!F:F,ROW(F30))="","",INDEX('DATA INPUT - ordered'!F:F,ROW(F30)))</f>
        <v/>
      </c>
      <c r="G30" s="37" t="str" cm="1">
        <f t="array" ref="G30">IF(INDEX('DATA INPUT - ordered'!G:G,ROW(G30))="","",INDEX('DATA INPUT - ordered'!G:G,ROW(G30)))</f>
        <v/>
      </c>
      <c r="H30" s="36" t="str" cm="1">
        <f t="array" ref="H30">IF(INDEX('DATA INPUT - ordered'!I:I,ROW(H30))="","",INDEX('DATA INPUT - ordered'!I:I,ROW(H30)))</f>
        <v/>
      </c>
      <c r="I30" s="36" t="str" cm="1">
        <f t="array" ref="I30">IF(INDEX('DATA INPUT - ordered'!K:K,ROW(I30))="","",INDEX('DATA INPUT - ordered'!K:K,ROW(I30)))</f>
        <v/>
      </c>
    </row>
    <row r="31" spans="1:9" s="34" customFormat="1">
      <c r="A31" s="36" t="str" cm="1">
        <f t="array" ref="A31">IF(INDEX('DATA INPUT - ordered'!A:A,ROW(A31))="","",INDEX('DATA INPUT - ordered'!A:A,ROW(A31)))</f>
        <v/>
      </c>
      <c r="B31" s="36" t="str" cm="1">
        <f t="array" ref="B31">IF(INDEX('DATA INPUT - ordered'!B:B,ROW(B31))="","",INDEX('DATA INPUT - ordered'!B:B,ROW(B31)))</f>
        <v/>
      </c>
      <c r="C31" s="36" t="str" cm="1">
        <f t="array" ref="C31">IF(INDEX('DATA INPUT - ordered'!C:C,ROW(C31))="","",INDEX('DATA INPUT - ordered'!C:C,ROW(C31)))</f>
        <v/>
      </c>
      <c r="D31" s="36" t="str" cm="1">
        <f t="array" ref="D31">IF(INDEX('DATA INPUT - ordered'!D:D,ROW(D31))="","",INDEX('DATA INPUT - ordered'!D:D,ROW(D31)))</f>
        <v/>
      </c>
      <c r="E31" s="36" t="str" cm="1">
        <f t="array" ref="E31">IF(INDEX('DATA INPUT - ordered'!E:E,ROW(E31))="","",INDEX('DATA INPUT - ordered'!E:E,ROW(E31)))</f>
        <v/>
      </c>
      <c r="F31" s="37" t="str" cm="1">
        <f t="array" ref="F31">IF(INDEX('DATA INPUT - ordered'!F:F,ROW(F31))="","",INDEX('DATA INPUT - ordered'!F:F,ROW(F31)))</f>
        <v/>
      </c>
      <c r="G31" s="37" t="str" cm="1">
        <f t="array" ref="G31">IF(INDEX('DATA INPUT - ordered'!G:G,ROW(G31))="","",INDEX('DATA INPUT - ordered'!G:G,ROW(G31)))</f>
        <v/>
      </c>
      <c r="H31" s="36" t="str" cm="1">
        <f t="array" ref="H31">IF(INDEX('DATA INPUT - ordered'!I:I,ROW(H31))="","",INDEX('DATA INPUT - ordered'!I:I,ROW(H31)))</f>
        <v/>
      </c>
      <c r="I31" s="36" t="str" cm="1">
        <f t="array" ref="I31">IF(INDEX('DATA INPUT - ordered'!K:K,ROW(I31))="","",INDEX('DATA INPUT - ordered'!K:K,ROW(I31)))</f>
        <v/>
      </c>
    </row>
    <row r="32" spans="1:9" s="34" customFormat="1">
      <c r="A32" s="36" t="str" cm="1">
        <f t="array" ref="A32">IF(INDEX('DATA INPUT - ordered'!A:A,ROW(A32))="","",INDEX('DATA INPUT - ordered'!A:A,ROW(A32)))</f>
        <v/>
      </c>
      <c r="B32" s="36" t="str" cm="1">
        <f t="array" ref="B32">IF(INDEX('DATA INPUT - ordered'!B:B,ROW(B32))="","",INDEX('DATA INPUT - ordered'!B:B,ROW(B32)))</f>
        <v/>
      </c>
      <c r="C32" s="36" t="str" cm="1">
        <f t="array" ref="C32">IF(INDEX('DATA INPUT - ordered'!C:C,ROW(C32))="","",INDEX('DATA INPUT - ordered'!C:C,ROW(C32)))</f>
        <v/>
      </c>
      <c r="D32" s="36" t="str" cm="1">
        <f t="array" ref="D32">IF(INDEX('DATA INPUT - ordered'!D:D,ROW(D32))="","",INDEX('DATA INPUT - ordered'!D:D,ROW(D32)))</f>
        <v/>
      </c>
      <c r="E32" s="36" t="str" cm="1">
        <f t="array" ref="E32">IF(INDEX('DATA INPUT - ordered'!E:E,ROW(E32))="","",INDEX('DATA INPUT - ordered'!E:E,ROW(E32)))</f>
        <v/>
      </c>
      <c r="F32" s="37" t="str" cm="1">
        <f t="array" ref="F32">IF(INDEX('DATA INPUT - ordered'!F:F,ROW(F32))="","",INDEX('DATA INPUT - ordered'!F:F,ROW(F32)))</f>
        <v/>
      </c>
      <c r="G32" s="37" t="str" cm="1">
        <f t="array" ref="G32">IF(INDEX('DATA INPUT - ordered'!G:G,ROW(G32))="","",INDEX('DATA INPUT - ordered'!G:G,ROW(G32)))</f>
        <v/>
      </c>
      <c r="H32" s="36" t="str" cm="1">
        <f t="array" ref="H32">IF(INDEX('DATA INPUT - ordered'!I:I,ROW(H32))="","",INDEX('DATA INPUT - ordered'!I:I,ROW(H32)))</f>
        <v/>
      </c>
      <c r="I32" s="36" t="str" cm="1">
        <f t="array" ref="I32">IF(INDEX('DATA INPUT - ordered'!K:K,ROW(I32))="","",INDEX('DATA INPUT - ordered'!K:K,ROW(I32)))</f>
        <v/>
      </c>
    </row>
    <row r="33" spans="1:9" s="34" customFormat="1">
      <c r="A33" s="36" t="str" cm="1">
        <f t="array" ref="A33">IF(INDEX('DATA INPUT - ordered'!A:A,ROW(A33))="","",INDEX('DATA INPUT - ordered'!A:A,ROW(A33)))</f>
        <v/>
      </c>
      <c r="B33" s="36" t="str" cm="1">
        <f t="array" ref="B33">IF(INDEX('DATA INPUT - ordered'!B:B,ROW(B33))="","",INDEX('DATA INPUT - ordered'!B:B,ROW(B33)))</f>
        <v/>
      </c>
      <c r="C33" s="36" t="str" cm="1">
        <f t="array" ref="C33">IF(INDEX('DATA INPUT - ordered'!C:C,ROW(C33))="","",INDEX('DATA INPUT - ordered'!C:C,ROW(C33)))</f>
        <v/>
      </c>
      <c r="D33" s="36" t="str" cm="1">
        <f t="array" ref="D33">IF(INDEX('DATA INPUT - ordered'!D:D,ROW(D33))="","",INDEX('DATA INPUT - ordered'!D:D,ROW(D33)))</f>
        <v/>
      </c>
      <c r="E33" s="36" t="str" cm="1">
        <f t="array" ref="E33">IF(INDEX('DATA INPUT - ordered'!E:E,ROW(E33))="","",INDEX('DATA INPUT - ordered'!E:E,ROW(E33)))</f>
        <v/>
      </c>
      <c r="F33" s="37" t="str" cm="1">
        <f t="array" ref="F33">IF(INDEX('DATA INPUT - ordered'!F:F,ROW(F33))="","",INDEX('DATA INPUT - ordered'!F:F,ROW(F33)))</f>
        <v/>
      </c>
      <c r="G33" s="37" t="str" cm="1">
        <f t="array" ref="G33">IF(INDEX('DATA INPUT - ordered'!G:G,ROW(G33))="","",INDEX('DATA INPUT - ordered'!G:G,ROW(G33)))</f>
        <v/>
      </c>
      <c r="H33" s="36" t="str" cm="1">
        <f t="array" ref="H33">IF(INDEX('DATA INPUT - ordered'!I:I,ROW(H33))="","",INDEX('DATA INPUT - ordered'!I:I,ROW(H33)))</f>
        <v/>
      </c>
      <c r="I33" s="36" t="str" cm="1">
        <f t="array" ref="I33">IF(INDEX('DATA INPUT - ordered'!K:K,ROW(I33))="","",INDEX('DATA INPUT - ordered'!K:K,ROW(I33)))</f>
        <v/>
      </c>
    </row>
    <row r="34" spans="1:9" s="34" customFormat="1">
      <c r="A34" s="36" t="str" cm="1">
        <f t="array" ref="A34">IF(INDEX('DATA INPUT - ordered'!A:A,ROW(A34))="","",INDEX('DATA INPUT - ordered'!A:A,ROW(A34)))</f>
        <v/>
      </c>
      <c r="B34" s="36" t="str" cm="1">
        <f t="array" ref="B34">IF(INDEX('DATA INPUT - ordered'!B:B,ROW(B34))="","",INDEX('DATA INPUT - ordered'!B:B,ROW(B34)))</f>
        <v/>
      </c>
      <c r="C34" s="36" t="str" cm="1">
        <f t="array" ref="C34">IF(INDEX('DATA INPUT - ordered'!C:C,ROW(C34))="","",INDEX('DATA INPUT - ordered'!C:C,ROW(C34)))</f>
        <v/>
      </c>
      <c r="D34" s="36" t="str" cm="1">
        <f t="array" ref="D34">IF(INDEX('DATA INPUT - ordered'!D:D,ROW(D34))="","",INDEX('DATA INPUT - ordered'!D:D,ROW(D34)))</f>
        <v/>
      </c>
      <c r="E34" s="36" t="str" cm="1">
        <f t="array" ref="E34">IF(INDEX('DATA INPUT - ordered'!E:E,ROW(E34))="","",INDEX('DATA INPUT - ordered'!E:E,ROW(E34)))</f>
        <v/>
      </c>
      <c r="F34" s="37" t="str" cm="1">
        <f t="array" ref="F34">IF(INDEX('DATA INPUT - ordered'!F:F,ROW(F34))="","",INDEX('DATA INPUT - ordered'!F:F,ROW(F34)))</f>
        <v/>
      </c>
      <c r="G34" s="37" t="str" cm="1">
        <f t="array" ref="G34">IF(INDEX('DATA INPUT - ordered'!G:G,ROW(G34))="","",INDEX('DATA INPUT - ordered'!G:G,ROW(G34)))</f>
        <v/>
      </c>
      <c r="H34" s="36" t="str" cm="1">
        <f t="array" ref="H34">IF(INDEX('DATA INPUT - ordered'!I:I,ROW(H34))="","",INDEX('DATA INPUT - ordered'!I:I,ROW(H34)))</f>
        <v/>
      </c>
      <c r="I34" s="36" t="str" cm="1">
        <f t="array" ref="I34">IF(INDEX('DATA INPUT - ordered'!K:K,ROW(I34))="","",INDEX('DATA INPUT - ordered'!K:K,ROW(I34)))</f>
        <v/>
      </c>
    </row>
    <row r="35" spans="1:9" s="34" customFormat="1">
      <c r="A35" s="36" t="str" cm="1">
        <f t="array" ref="A35">IF(INDEX('DATA INPUT - ordered'!A:A,ROW(A35))="","",INDEX('DATA INPUT - ordered'!A:A,ROW(A35)))</f>
        <v/>
      </c>
      <c r="B35" s="36" t="str" cm="1">
        <f t="array" ref="B35">IF(INDEX('DATA INPUT - ordered'!B:B,ROW(B35))="","",INDEX('DATA INPUT - ordered'!B:B,ROW(B35)))</f>
        <v/>
      </c>
      <c r="C35" s="36" t="str" cm="1">
        <f t="array" ref="C35">IF(INDEX('DATA INPUT - ordered'!C:C,ROW(C35))="","",INDEX('DATA INPUT - ordered'!C:C,ROW(C35)))</f>
        <v/>
      </c>
      <c r="D35" s="36" t="str" cm="1">
        <f t="array" ref="D35">IF(INDEX('DATA INPUT - ordered'!D:D,ROW(D35))="","",INDEX('DATA INPUT - ordered'!D:D,ROW(D35)))</f>
        <v/>
      </c>
      <c r="E35" s="36" t="str" cm="1">
        <f t="array" ref="E35">IF(INDEX('DATA INPUT - ordered'!E:E,ROW(E35))="","",INDEX('DATA INPUT - ordered'!E:E,ROW(E35)))</f>
        <v/>
      </c>
      <c r="F35" s="37" t="str" cm="1">
        <f t="array" ref="F35">IF(INDEX('DATA INPUT - ordered'!F:F,ROW(F35))="","",INDEX('DATA INPUT - ordered'!F:F,ROW(F35)))</f>
        <v/>
      </c>
      <c r="G35" s="37" t="str" cm="1">
        <f t="array" ref="G35">IF(INDEX('DATA INPUT - ordered'!G:G,ROW(G35))="","",INDEX('DATA INPUT - ordered'!G:G,ROW(G35)))</f>
        <v/>
      </c>
      <c r="H35" s="36" t="str" cm="1">
        <f t="array" ref="H35">IF(INDEX('DATA INPUT - ordered'!I:I,ROW(H35))="","",INDEX('DATA INPUT - ordered'!I:I,ROW(H35)))</f>
        <v/>
      </c>
      <c r="I35" s="36" t="str" cm="1">
        <f t="array" ref="I35">IF(INDEX('DATA INPUT - ordered'!K:K,ROW(I35))="","",INDEX('DATA INPUT - ordered'!K:K,ROW(I35)))</f>
        <v/>
      </c>
    </row>
    <row r="36" spans="1:9" s="34" customFormat="1">
      <c r="A36" s="36" t="str" cm="1">
        <f t="array" ref="A36">IF(INDEX('DATA INPUT - ordered'!A:A,ROW(A36))="","",INDEX('DATA INPUT - ordered'!A:A,ROW(A36)))</f>
        <v/>
      </c>
      <c r="B36" s="36" t="str" cm="1">
        <f t="array" ref="B36">IF(INDEX('DATA INPUT - ordered'!B:B,ROW(B36))="","",INDEX('DATA INPUT - ordered'!B:B,ROW(B36)))</f>
        <v/>
      </c>
      <c r="C36" s="36" t="str" cm="1">
        <f t="array" ref="C36">IF(INDEX('DATA INPUT - ordered'!C:C,ROW(C36))="","",INDEX('DATA INPUT - ordered'!C:C,ROW(C36)))</f>
        <v/>
      </c>
      <c r="D36" s="36" t="str" cm="1">
        <f t="array" ref="D36">IF(INDEX('DATA INPUT - ordered'!D:D,ROW(D36))="","",INDEX('DATA INPUT - ordered'!D:D,ROW(D36)))</f>
        <v/>
      </c>
      <c r="E36" s="36" t="str" cm="1">
        <f t="array" ref="E36">IF(INDEX('DATA INPUT - ordered'!E:E,ROW(E36))="","",INDEX('DATA INPUT - ordered'!E:E,ROW(E36)))</f>
        <v/>
      </c>
      <c r="F36" s="37" t="str" cm="1">
        <f t="array" ref="F36">IF(INDEX('DATA INPUT - ordered'!F:F,ROW(F36))="","",INDEX('DATA INPUT - ordered'!F:F,ROW(F36)))</f>
        <v/>
      </c>
      <c r="G36" s="37" t="str" cm="1">
        <f t="array" ref="G36">IF(INDEX('DATA INPUT - ordered'!G:G,ROW(G36))="","",INDEX('DATA INPUT - ordered'!G:G,ROW(G36)))</f>
        <v/>
      </c>
      <c r="H36" s="36" t="str" cm="1">
        <f t="array" ref="H36">IF(INDEX('DATA INPUT - ordered'!I:I,ROW(H36))="","",INDEX('DATA INPUT - ordered'!I:I,ROW(H36)))</f>
        <v/>
      </c>
      <c r="I36" s="36" t="str" cm="1">
        <f t="array" ref="I36">IF(INDEX('DATA INPUT - ordered'!K:K,ROW(I36))="","",INDEX('DATA INPUT - ordered'!K:K,ROW(I36)))</f>
        <v/>
      </c>
    </row>
    <row r="37" spans="1:9" s="34" customFormat="1">
      <c r="A37" s="36" t="str" cm="1">
        <f t="array" ref="A37">IF(INDEX('DATA INPUT - ordered'!A:A,ROW(A37))="","",INDEX('DATA INPUT - ordered'!A:A,ROW(A37)))</f>
        <v/>
      </c>
      <c r="B37" s="36" t="str" cm="1">
        <f t="array" ref="B37">IF(INDEX('DATA INPUT - ordered'!B:B,ROW(B37))="","",INDEX('DATA INPUT - ordered'!B:B,ROW(B37)))</f>
        <v/>
      </c>
      <c r="C37" s="36" t="str" cm="1">
        <f t="array" ref="C37">IF(INDEX('DATA INPUT - ordered'!C:C,ROW(C37))="","",INDEX('DATA INPUT - ordered'!C:C,ROW(C37)))</f>
        <v/>
      </c>
      <c r="D37" s="36" t="str" cm="1">
        <f t="array" ref="D37">IF(INDEX('DATA INPUT - ordered'!D:D,ROW(D37))="","",INDEX('DATA INPUT - ordered'!D:D,ROW(D37)))</f>
        <v/>
      </c>
      <c r="E37" s="36" t="str" cm="1">
        <f t="array" ref="E37">IF(INDEX('DATA INPUT - ordered'!E:E,ROW(E37))="","",INDEX('DATA INPUT - ordered'!E:E,ROW(E37)))</f>
        <v/>
      </c>
      <c r="F37" s="37" t="str" cm="1">
        <f t="array" ref="F37">IF(INDEX('DATA INPUT - ordered'!F:F,ROW(F37))="","",INDEX('DATA INPUT - ordered'!F:F,ROW(F37)))</f>
        <v/>
      </c>
      <c r="G37" s="37" t="str" cm="1">
        <f t="array" ref="G37">IF(INDEX('DATA INPUT - ordered'!G:G,ROW(G37))="","",INDEX('DATA INPUT - ordered'!G:G,ROW(G37)))</f>
        <v/>
      </c>
      <c r="H37" s="36" t="str" cm="1">
        <f t="array" ref="H37">IF(INDEX('DATA INPUT - ordered'!I:I,ROW(H37))="","",INDEX('DATA INPUT - ordered'!I:I,ROW(H37)))</f>
        <v/>
      </c>
      <c r="I37" s="36" t="str" cm="1">
        <f t="array" ref="I37">IF(INDEX('DATA INPUT - ordered'!K:K,ROW(I37))="","",INDEX('DATA INPUT - ordered'!K:K,ROW(I37)))</f>
        <v/>
      </c>
    </row>
    <row r="38" spans="1:9" s="34" customFormat="1">
      <c r="A38" s="36" t="str" cm="1">
        <f t="array" ref="A38">IF(INDEX('DATA INPUT - ordered'!A:A,ROW(A38))="","",INDEX('DATA INPUT - ordered'!A:A,ROW(A38)))</f>
        <v/>
      </c>
      <c r="B38" s="36" t="str" cm="1">
        <f t="array" ref="B38">IF(INDEX('DATA INPUT - ordered'!B:B,ROW(B38))="","",INDEX('DATA INPUT - ordered'!B:B,ROW(B38)))</f>
        <v/>
      </c>
      <c r="C38" s="36" t="str" cm="1">
        <f t="array" ref="C38">IF(INDEX('DATA INPUT - ordered'!C:C,ROW(C38))="","",INDEX('DATA INPUT - ordered'!C:C,ROW(C38)))</f>
        <v/>
      </c>
      <c r="D38" s="36" t="str" cm="1">
        <f t="array" ref="D38">IF(INDEX('DATA INPUT - ordered'!D:D,ROW(D38))="","",INDEX('DATA INPUT - ordered'!D:D,ROW(D38)))</f>
        <v/>
      </c>
      <c r="E38" s="36" t="str" cm="1">
        <f t="array" ref="E38">IF(INDEX('DATA INPUT - ordered'!E:E,ROW(E38))="","",INDEX('DATA INPUT - ordered'!E:E,ROW(E38)))</f>
        <v/>
      </c>
      <c r="F38" s="37" t="str" cm="1">
        <f t="array" ref="F38">IF(INDEX('DATA INPUT - ordered'!F:F,ROW(F38))="","",INDEX('DATA INPUT - ordered'!F:F,ROW(F38)))</f>
        <v/>
      </c>
      <c r="G38" s="37" t="str" cm="1">
        <f t="array" ref="G38">IF(INDEX('DATA INPUT - ordered'!G:G,ROW(G38))="","",INDEX('DATA INPUT - ordered'!G:G,ROW(G38)))</f>
        <v/>
      </c>
      <c r="H38" s="36" t="str" cm="1">
        <f t="array" ref="H38">IF(INDEX('DATA INPUT - ordered'!I:I,ROW(H38))="","",INDEX('DATA INPUT - ordered'!I:I,ROW(H38)))</f>
        <v/>
      </c>
      <c r="I38" s="36" t="str" cm="1">
        <f t="array" ref="I38">IF(INDEX('DATA INPUT - ordered'!K:K,ROW(I38))="","",INDEX('DATA INPUT - ordered'!K:K,ROW(I38)))</f>
        <v/>
      </c>
    </row>
    <row r="39" spans="1:9" s="34" customFormat="1">
      <c r="A39" s="36" t="str" cm="1">
        <f t="array" ref="A39">IF(INDEX('DATA INPUT - ordered'!A:A,ROW(A39))="","",INDEX('DATA INPUT - ordered'!A:A,ROW(A39)))</f>
        <v/>
      </c>
      <c r="B39" s="36" t="str" cm="1">
        <f t="array" ref="B39">IF(INDEX('DATA INPUT - ordered'!B:B,ROW(B39))="","",INDEX('DATA INPUT - ordered'!B:B,ROW(B39)))</f>
        <v/>
      </c>
      <c r="C39" s="36" t="str" cm="1">
        <f t="array" ref="C39">IF(INDEX('DATA INPUT - ordered'!C:C,ROW(C39))="","",INDEX('DATA INPUT - ordered'!C:C,ROW(C39)))</f>
        <v/>
      </c>
      <c r="D39" s="36" t="str" cm="1">
        <f t="array" ref="D39">IF(INDEX('DATA INPUT - ordered'!D:D,ROW(D39))="","",INDEX('DATA INPUT - ordered'!D:D,ROW(D39)))</f>
        <v/>
      </c>
      <c r="E39" s="36" t="str" cm="1">
        <f t="array" ref="E39">IF(INDEX('DATA INPUT - ordered'!E:E,ROW(E39))="","",INDEX('DATA INPUT - ordered'!E:E,ROW(E39)))</f>
        <v/>
      </c>
      <c r="F39" s="37" t="str" cm="1">
        <f t="array" ref="F39">IF(INDEX('DATA INPUT - ordered'!F:F,ROW(F39))="","",INDEX('DATA INPUT - ordered'!F:F,ROW(F39)))</f>
        <v/>
      </c>
      <c r="G39" s="37" t="str" cm="1">
        <f t="array" ref="G39">IF(INDEX('DATA INPUT - ordered'!G:G,ROW(G39))="","",INDEX('DATA INPUT - ordered'!G:G,ROW(G39)))</f>
        <v/>
      </c>
      <c r="H39" s="36" t="str" cm="1">
        <f t="array" ref="H39">IF(INDEX('DATA INPUT - ordered'!I:I,ROW(H39))="","",INDEX('DATA INPUT - ordered'!I:I,ROW(H39)))</f>
        <v/>
      </c>
      <c r="I39" s="36" t="str" cm="1">
        <f t="array" ref="I39">IF(INDEX('DATA INPUT - ordered'!K:K,ROW(I39))="","",INDEX('DATA INPUT - ordered'!K:K,ROW(I39)))</f>
        <v/>
      </c>
    </row>
    <row r="40" spans="1:9" s="34" customFormat="1">
      <c r="A40" s="36" t="str" cm="1">
        <f t="array" ref="A40">IF(INDEX('DATA INPUT - ordered'!A:A,ROW(A40))="","",INDEX('DATA INPUT - ordered'!A:A,ROW(A40)))</f>
        <v/>
      </c>
      <c r="B40" s="36" t="str" cm="1">
        <f t="array" ref="B40">IF(INDEX('DATA INPUT - ordered'!B:B,ROW(B40))="","",INDEX('DATA INPUT - ordered'!B:B,ROW(B40)))</f>
        <v/>
      </c>
      <c r="C40" s="36" t="str" cm="1">
        <f t="array" ref="C40">IF(INDEX('DATA INPUT - ordered'!C:C,ROW(C40))="","",INDEX('DATA INPUT - ordered'!C:C,ROW(C40)))</f>
        <v/>
      </c>
      <c r="D40" s="36" t="str" cm="1">
        <f t="array" ref="D40">IF(INDEX('DATA INPUT - ordered'!D:D,ROW(D40))="","",INDEX('DATA INPUT - ordered'!D:D,ROW(D40)))</f>
        <v/>
      </c>
      <c r="E40" s="36" t="str" cm="1">
        <f t="array" ref="E40">IF(INDEX('DATA INPUT - ordered'!E:E,ROW(E40))="","",INDEX('DATA INPUT - ordered'!E:E,ROW(E40)))</f>
        <v/>
      </c>
      <c r="F40" s="37" t="str" cm="1">
        <f t="array" ref="F40">IF(INDEX('DATA INPUT - ordered'!F:F,ROW(F40))="","",INDEX('DATA INPUT - ordered'!F:F,ROW(F40)))</f>
        <v/>
      </c>
      <c r="G40" s="37" t="str" cm="1">
        <f t="array" ref="G40">IF(INDEX('DATA INPUT - ordered'!G:G,ROW(G40))="","",INDEX('DATA INPUT - ordered'!G:G,ROW(G40)))</f>
        <v/>
      </c>
      <c r="H40" s="36" t="str" cm="1">
        <f t="array" ref="H40">IF(INDEX('DATA INPUT - ordered'!I:I,ROW(H40))="","",INDEX('DATA INPUT - ordered'!I:I,ROW(H40)))</f>
        <v/>
      </c>
      <c r="I40" s="36" t="str" cm="1">
        <f t="array" ref="I40">IF(INDEX('DATA INPUT - ordered'!K:K,ROW(I40))="","",INDEX('DATA INPUT - ordered'!K:K,ROW(I40)))</f>
        <v/>
      </c>
    </row>
    <row r="41" spans="1:9" s="34" customFormat="1">
      <c r="A41" s="36" t="str" cm="1">
        <f t="array" ref="A41">IF(INDEX('DATA INPUT - ordered'!A:A,ROW(A41))="","",INDEX('DATA INPUT - ordered'!A:A,ROW(A41)))</f>
        <v/>
      </c>
      <c r="B41" s="36" t="str" cm="1">
        <f t="array" ref="B41">IF(INDEX('DATA INPUT - ordered'!B:B,ROW(B41))="","",INDEX('DATA INPUT - ordered'!B:B,ROW(B41)))</f>
        <v/>
      </c>
      <c r="C41" s="36" t="str" cm="1">
        <f t="array" ref="C41">IF(INDEX('DATA INPUT - ordered'!C:C,ROW(C41))="","",INDEX('DATA INPUT - ordered'!C:C,ROW(C41)))</f>
        <v/>
      </c>
      <c r="D41" s="36" t="str" cm="1">
        <f t="array" ref="D41">IF(INDEX('DATA INPUT - ordered'!D:D,ROW(D41))="","",INDEX('DATA INPUT - ordered'!D:D,ROW(D41)))</f>
        <v/>
      </c>
      <c r="E41" s="36" t="str" cm="1">
        <f t="array" ref="E41">IF(INDEX('DATA INPUT - ordered'!E:E,ROW(E41))="","",INDEX('DATA INPUT - ordered'!E:E,ROW(E41)))</f>
        <v/>
      </c>
      <c r="F41" s="37" t="str" cm="1">
        <f t="array" ref="F41">IF(INDEX('DATA INPUT - ordered'!F:F,ROW(F41))="","",INDEX('DATA INPUT - ordered'!F:F,ROW(F41)))</f>
        <v/>
      </c>
      <c r="G41" s="37" t="str" cm="1">
        <f t="array" ref="G41">IF(INDEX('DATA INPUT - ordered'!G:G,ROW(G41))="","",INDEX('DATA INPUT - ordered'!G:G,ROW(G41)))</f>
        <v/>
      </c>
      <c r="H41" s="36" t="str" cm="1">
        <f t="array" ref="H41">IF(INDEX('DATA INPUT - ordered'!I:I,ROW(H41))="","",INDEX('DATA INPUT - ordered'!I:I,ROW(H41)))</f>
        <v/>
      </c>
      <c r="I41" s="36" t="str" cm="1">
        <f t="array" ref="I41">IF(INDEX('DATA INPUT - ordered'!K:K,ROW(I41))="","",INDEX('DATA INPUT - ordered'!K:K,ROW(I41)))</f>
        <v/>
      </c>
    </row>
    <row r="42" spans="1:9" s="34" customFormat="1">
      <c r="A42" s="36" t="str" cm="1">
        <f t="array" ref="A42">IF(INDEX('DATA INPUT - ordered'!A:A,ROW(A42))="","",INDEX('DATA INPUT - ordered'!A:A,ROW(A42)))</f>
        <v/>
      </c>
      <c r="B42" s="36" t="str" cm="1">
        <f t="array" ref="B42">IF(INDEX('DATA INPUT - ordered'!B:B,ROW(B42))="","",INDEX('DATA INPUT - ordered'!B:B,ROW(B42)))</f>
        <v/>
      </c>
      <c r="C42" s="36" t="str" cm="1">
        <f t="array" ref="C42">IF(INDEX('DATA INPUT - ordered'!C:C,ROW(C42))="","",INDEX('DATA INPUT - ordered'!C:C,ROW(C42)))</f>
        <v/>
      </c>
      <c r="D42" s="36" t="str" cm="1">
        <f t="array" ref="D42">IF(INDEX('DATA INPUT - ordered'!D:D,ROW(D42))="","",INDEX('DATA INPUT - ordered'!D:D,ROW(D42)))</f>
        <v/>
      </c>
      <c r="E42" s="36" t="str" cm="1">
        <f t="array" ref="E42">IF(INDEX('DATA INPUT - ordered'!E:E,ROW(E42))="","",INDEX('DATA INPUT - ordered'!E:E,ROW(E42)))</f>
        <v/>
      </c>
      <c r="F42" s="37" t="str" cm="1">
        <f t="array" ref="F42">IF(INDEX('DATA INPUT - ordered'!F:F,ROW(F42))="","",INDEX('DATA INPUT - ordered'!F:F,ROW(F42)))</f>
        <v/>
      </c>
      <c r="G42" s="37" t="str" cm="1">
        <f t="array" ref="G42">IF(INDEX('DATA INPUT - ordered'!G:G,ROW(G42))="","",INDEX('DATA INPUT - ordered'!G:G,ROW(G42)))</f>
        <v/>
      </c>
      <c r="H42" s="36" t="str" cm="1">
        <f t="array" ref="H42">IF(INDEX('DATA INPUT - ordered'!I:I,ROW(H42))="","",INDEX('DATA INPUT - ordered'!I:I,ROW(H42)))</f>
        <v/>
      </c>
      <c r="I42" s="36" t="str" cm="1">
        <f t="array" ref="I42">IF(INDEX('DATA INPUT - ordered'!K:K,ROW(I42))="","",INDEX('DATA INPUT - ordered'!K:K,ROW(I42)))</f>
        <v/>
      </c>
    </row>
    <row r="43" spans="1:9" s="34" customFormat="1">
      <c r="A43" s="36" t="str" cm="1">
        <f t="array" ref="A43">IF(INDEX('DATA INPUT - ordered'!A:A,ROW(A43))="","",INDEX('DATA INPUT - ordered'!A:A,ROW(A43)))</f>
        <v/>
      </c>
      <c r="B43" s="36" t="str" cm="1">
        <f t="array" ref="B43">IF(INDEX('DATA INPUT - ordered'!B:B,ROW(B43))="","",INDEX('DATA INPUT - ordered'!B:B,ROW(B43)))</f>
        <v/>
      </c>
      <c r="C43" s="36" t="str" cm="1">
        <f t="array" ref="C43">IF(INDEX('DATA INPUT - ordered'!C:C,ROW(C43))="","",INDEX('DATA INPUT - ordered'!C:C,ROW(C43)))</f>
        <v/>
      </c>
      <c r="D43" s="36" t="str" cm="1">
        <f t="array" ref="D43">IF(INDEX('DATA INPUT - ordered'!D:D,ROW(D43))="","",INDEX('DATA INPUT - ordered'!D:D,ROW(D43)))</f>
        <v/>
      </c>
      <c r="E43" s="36" t="str" cm="1">
        <f t="array" ref="E43">IF(INDEX('DATA INPUT - ordered'!E:E,ROW(E43))="","",INDEX('DATA INPUT - ordered'!E:E,ROW(E43)))</f>
        <v/>
      </c>
      <c r="F43" s="37" t="str" cm="1">
        <f t="array" ref="F43">IF(INDEX('DATA INPUT - ordered'!F:F,ROW(F43))="","",INDEX('DATA INPUT - ordered'!F:F,ROW(F43)))</f>
        <v/>
      </c>
      <c r="G43" s="37" t="str" cm="1">
        <f t="array" ref="G43">IF(INDEX('DATA INPUT - ordered'!G:G,ROW(G43))="","",INDEX('DATA INPUT - ordered'!G:G,ROW(G43)))</f>
        <v/>
      </c>
      <c r="H43" s="36" t="str" cm="1">
        <f t="array" ref="H43">IF(INDEX('DATA INPUT - ordered'!I:I,ROW(H43))="","",INDEX('DATA INPUT - ordered'!I:I,ROW(H43)))</f>
        <v/>
      </c>
      <c r="I43" s="36" t="str" cm="1">
        <f t="array" ref="I43">IF(INDEX('DATA INPUT - ordered'!K:K,ROW(I43))="","",INDEX('DATA INPUT - ordered'!K:K,ROW(I43)))</f>
        <v/>
      </c>
    </row>
    <row r="44" spans="1:9" s="34" customFormat="1">
      <c r="A44" s="36" t="str" cm="1">
        <f t="array" ref="A44">IF(INDEX('DATA INPUT - ordered'!A:A,ROW(A44))="","",INDEX('DATA INPUT - ordered'!A:A,ROW(A44)))</f>
        <v/>
      </c>
      <c r="B44" s="36" t="str" cm="1">
        <f t="array" ref="B44">IF(INDEX('DATA INPUT - ordered'!B:B,ROW(B44))="","",INDEX('DATA INPUT - ordered'!B:B,ROW(B44)))</f>
        <v/>
      </c>
      <c r="C44" s="36" t="str" cm="1">
        <f t="array" ref="C44">IF(INDEX('DATA INPUT - ordered'!C:C,ROW(C44))="","",INDEX('DATA INPUT - ordered'!C:C,ROW(C44)))</f>
        <v/>
      </c>
      <c r="D44" s="36" t="str" cm="1">
        <f t="array" ref="D44">IF(INDEX('DATA INPUT - ordered'!D:D,ROW(D44))="","",INDEX('DATA INPUT - ordered'!D:D,ROW(D44)))</f>
        <v/>
      </c>
      <c r="E44" s="36" t="str" cm="1">
        <f t="array" ref="E44">IF(INDEX('DATA INPUT - ordered'!E:E,ROW(E44))="","",INDEX('DATA INPUT - ordered'!E:E,ROW(E44)))</f>
        <v/>
      </c>
      <c r="F44" s="37" t="str" cm="1">
        <f t="array" ref="F44">IF(INDEX('DATA INPUT - ordered'!F:F,ROW(F44))="","",INDEX('DATA INPUT - ordered'!F:F,ROW(F44)))</f>
        <v/>
      </c>
      <c r="G44" s="37" t="str" cm="1">
        <f t="array" ref="G44">IF(INDEX('DATA INPUT - ordered'!G:G,ROW(G44))="","",INDEX('DATA INPUT - ordered'!G:G,ROW(G44)))</f>
        <v/>
      </c>
      <c r="H44" s="36" t="str" cm="1">
        <f t="array" ref="H44">IF(INDEX('DATA INPUT - ordered'!I:I,ROW(H44))="","",INDEX('DATA INPUT - ordered'!I:I,ROW(H44)))</f>
        <v/>
      </c>
      <c r="I44" s="36" t="str" cm="1">
        <f t="array" ref="I44">IF(INDEX('DATA INPUT - ordered'!K:K,ROW(I44))="","",INDEX('DATA INPUT - ordered'!K:K,ROW(I44)))</f>
        <v/>
      </c>
    </row>
    <row r="45" spans="1:9" s="34" customFormat="1">
      <c r="A45" s="36" t="str" cm="1">
        <f t="array" ref="A45">IF(INDEX('DATA INPUT - ordered'!A:A,ROW(A45))="","",INDEX('DATA INPUT - ordered'!A:A,ROW(A45)))</f>
        <v/>
      </c>
      <c r="B45" s="36" t="str" cm="1">
        <f t="array" ref="B45">IF(INDEX('DATA INPUT - ordered'!B:B,ROW(B45))="","",INDEX('DATA INPUT - ordered'!B:B,ROW(B45)))</f>
        <v/>
      </c>
      <c r="C45" s="36" t="str" cm="1">
        <f t="array" ref="C45">IF(INDEX('DATA INPUT - ordered'!C:C,ROW(C45))="","",INDEX('DATA INPUT - ordered'!C:C,ROW(C45)))</f>
        <v/>
      </c>
      <c r="D45" s="36" t="str" cm="1">
        <f t="array" ref="D45">IF(INDEX('DATA INPUT - ordered'!D:D,ROW(D45))="","",INDEX('DATA INPUT - ordered'!D:D,ROW(D45)))</f>
        <v/>
      </c>
      <c r="E45" s="36" t="str" cm="1">
        <f t="array" ref="E45">IF(INDEX('DATA INPUT - ordered'!E:E,ROW(E45))="","",INDEX('DATA INPUT - ordered'!E:E,ROW(E45)))</f>
        <v/>
      </c>
      <c r="F45" s="37" t="str" cm="1">
        <f t="array" ref="F45">IF(INDEX('DATA INPUT - ordered'!F:F,ROW(F45))="","",INDEX('DATA INPUT - ordered'!F:F,ROW(F45)))</f>
        <v/>
      </c>
      <c r="G45" s="37" t="str" cm="1">
        <f t="array" ref="G45">IF(INDEX('DATA INPUT - ordered'!G:G,ROW(G45))="","",INDEX('DATA INPUT - ordered'!G:G,ROW(G45)))</f>
        <v/>
      </c>
      <c r="H45" s="36" t="str" cm="1">
        <f t="array" ref="H45">IF(INDEX('DATA INPUT - ordered'!I:I,ROW(H45))="","",INDEX('DATA INPUT - ordered'!I:I,ROW(H45)))</f>
        <v/>
      </c>
      <c r="I45" s="36" t="str" cm="1">
        <f t="array" ref="I45">IF(INDEX('DATA INPUT - ordered'!K:K,ROW(I45))="","",INDEX('DATA INPUT - ordered'!K:K,ROW(I45)))</f>
        <v/>
      </c>
    </row>
    <row r="46" spans="1:9" s="34" customFormat="1">
      <c r="A46" s="36" t="str" cm="1">
        <f t="array" ref="A46">IF(INDEX('DATA INPUT - ordered'!A:A,ROW(A46))="","",INDEX('DATA INPUT - ordered'!A:A,ROW(A46)))</f>
        <v/>
      </c>
      <c r="B46" s="36" t="str" cm="1">
        <f t="array" ref="B46">IF(INDEX('DATA INPUT - ordered'!B:B,ROW(B46))="","",INDEX('DATA INPUT - ordered'!B:B,ROW(B46)))</f>
        <v/>
      </c>
      <c r="C46" s="36" t="str" cm="1">
        <f t="array" ref="C46">IF(INDEX('DATA INPUT - ordered'!C:C,ROW(C46))="","",INDEX('DATA INPUT - ordered'!C:C,ROW(C46)))</f>
        <v/>
      </c>
      <c r="D46" s="36" t="str" cm="1">
        <f t="array" ref="D46">IF(INDEX('DATA INPUT - ordered'!D:D,ROW(D46))="","",INDEX('DATA INPUT - ordered'!D:D,ROW(D46)))</f>
        <v/>
      </c>
      <c r="E46" s="36" t="str" cm="1">
        <f t="array" ref="E46">IF(INDEX('DATA INPUT - ordered'!E:E,ROW(E46))="","",INDEX('DATA INPUT - ordered'!E:E,ROW(E46)))</f>
        <v/>
      </c>
      <c r="F46" s="37" t="str" cm="1">
        <f t="array" ref="F46">IF(INDEX('DATA INPUT - ordered'!F:F,ROW(F46))="","",INDEX('DATA INPUT - ordered'!F:F,ROW(F46)))</f>
        <v/>
      </c>
      <c r="G46" s="37" t="str" cm="1">
        <f t="array" ref="G46">IF(INDEX('DATA INPUT - ordered'!G:G,ROW(G46))="","",INDEX('DATA INPUT - ordered'!G:G,ROW(G46)))</f>
        <v/>
      </c>
      <c r="H46" s="36" t="str" cm="1">
        <f t="array" ref="H46">IF(INDEX('DATA INPUT - ordered'!I:I,ROW(H46))="","",INDEX('DATA INPUT - ordered'!I:I,ROW(H46)))</f>
        <v/>
      </c>
      <c r="I46" s="36" t="str" cm="1">
        <f t="array" ref="I46">IF(INDEX('DATA INPUT - ordered'!K:K,ROW(I46))="","",INDEX('DATA INPUT - ordered'!K:K,ROW(I46)))</f>
        <v/>
      </c>
    </row>
    <row r="47" spans="1:9" s="34" customFormat="1">
      <c r="A47" s="36" t="str" cm="1">
        <f t="array" ref="A47">IF(INDEX('DATA INPUT - ordered'!A:A,ROW(A47))="","",INDEX('DATA INPUT - ordered'!A:A,ROW(A47)))</f>
        <v/>
      </c>
      <c r="B47" s="36" t="str" cm="1">
        <f t="array" ref="B47">IF(INDEX('DATA INPUT - ordered'!B:B,ROW(B47))="","",INDEX('DATA INPUT - ordered'!B:B,ROW(B47)))</f>
        <v/>
      </c>
      <c r="C47" s="36" t="str" cm="1">
        <f t="array" ref="C47">IF(INDEX('DATA INPUT - ordered'!C:C,ROW(C47))="","",INDEX('DATA INPUT - ordered'!C:C,ROW(C47)))</f>
        <v/>
      </c>
      <c r="D47" s="36" t="str" cm="1">
        <f t="array" ref="D47">IF(INDEX('DATA INPUT - ordered'!D:D,ROW(D47))="","",INDEX('DATA INPUT - ordered'!D:D,ROW(D47)))</f>
        <v/>
      </c>
      <c r="E47" s="36" t="str" cm="1">
        <f t="array" ref="E47">IF(INDEX('DATA INPUT - ordered'!E:E,ROW(E47))="","",INDEX('DATA INPUT - ordered'!E:E,ROW(E47)))</f>
        <v/>
      </c>
      <c r="F47" s="37" t="str" cm="1">
        <f t="array" ref="F47">IF(INDEX('DATA INPUT - ordered'!F:F,ROW(F47))="","",INDEX('DATA INPUT - ordered'!F:F,ROW(F47)))</f>
        <v/>
      </c>
      <c r="G47" s="37" t="str" cm="1">
        <f t="array" ref="G47">IF(INDEX('DATA INPUT - ordered'!G:G,ROW(G47))="","",INDEX('DATA INPUT - ordered'!G:G,ROW(G47)))</f>
        <v/>
      </c>
      <c r="H47" s="36" t="str" cm="1">
        <f t="array" ref="H47">IF(INDEX('DATA INPUT - ordered'!I:I,ROW(H47))="","",INDEX('DATA INPUT - ordered'!I:I,ROW(H47)))</f>
        <v/>
      </c>
      <c r="I47" s="36" t="str" cm="1">
        <f t="array" ref="I47">IF(INDEX('DATA INPUT - ordered'!K:K,ROW(I47))="","",INDEX('DATA INPUT - ordered'!K:K,ROW(I47)))</f>
        <v/>
      </c>
    </row>
    <row r="48" spans="1:9" s="34" customFormat="1">
      <c r="A48" s="36" t="str" cm="1">
        <f t="array" ref="A48">IF(INDEX('DATA INPUT - ordered'!A:A,ROW(A48))="","",INDEX('DATA INPUT - ordered'!A:A,ROW(A48)))</f>
        <v/>
      </c>
      <c r="B48" s="36" t="str" cm="1">
        <f t="array" ref="B48">IF(INDEX('DATA INPUT - ordered'!B:B,ROW(B48))="","",INDEX('DATA INPUT - ordered'!B:B,ROW(B48)))</f>
        <v/>
      </c>
      <c r="C48" s="36" t="str" cm="1">
        <f t="array" ref="C48">IF(INDEX('DATA INPUT - ordered'!C:C,ROW(C48))="","",INDEX('DATA INPUT - ordered'!C:C,ROW(C48)))</f>
        <v/>
      </c>
      <c r="D48" s="36" t="str" cm="1">
        <f t="array" ref="D48">IF(INDEX('DATA INPUT - ordered'!D:D,ROW(D48))="","",INDEX('DATA INPUT - ordered'!D:D,ROW(D48)))</f>
        <v/>
      </c>
      <c r="E48" s="36" t="str" cm="1">
        <f t="array" ref="E48">IF(INDEX('DATA INPUT - ordered'!E:E,ROW(E48))="","",INDEX('DATA INPUT - ordered'!E:E,ROW(E48)))</f>
        <v/>
      </c>
      <c r="F48" s="37" t="str" cm="1">
        <f t="array" ref="F48">IF(INDEX('DATA INPUT - ordered'!F:F,ROW(F48))="","",INDEX('DATA INPUT - ordered'!F:F,ROW(F48)))</f>
        <v/>
      </c>
      <c r="G48" s="37" t="str" cm="1">
        <f t="array" ref="G48">IF(INDEX('DATA INPUT - ordered'!G:G,ROW(G48))="","",INDEX('DATA INPUT - ordered'!G:G,ROW(G48)))</f>
        <v/>
      </c>
      <c r="H48" s="36" t="str" cm="1">
        <f t="array" ref="H48">IF(INDEX('DATA INPUT - ordered'!I:I,ROW(H48))="","",INDEX('DATA INPUT - ordered'!I:I,ROW(H48)))</f>
        <v/>
      </c>
      <c r="I48" s="36" t="str" cm="1">
        <f t="array" ref="I48">IF(INDEX('DATA INPUT - ordered'!K:K,ROW(I48))="","",INDEX('DATA INPUT - ordered'!K:K,ROW(I48)))</f>
        <v/>
      </c>
    </row>
    <row r="49" spans="1:9" s="34" customFormat="1">
      <c r="A49" s="36" t="str" cm="1">
        <f t="array" ref="A49">IF(INDEX('DATA INPUT - ordered'!A:A,ROW(A49))="","",INDEX('DATA INPUT - ordered'!A:A,ROW(A49)))</f>
        <v/>
      </c>
      <c r="B49" s="36" t="str" cm="1">
        <f t="array" ref="B49">IF(INDEX('DATA INPUT - ordered'!B:B,ROW(B49))="","",INDEX('DATA INPUT - ordered'!B:B,ROW(B49)))</f>
        <v/>
      </c>
      <c r="C49" s="36" t="str" cm="1">
        <f t="array" ref="C49">IF(INDEX('DATA INPUT - ordered'!C:C,ROW(C49))="","",INDEX('DATA INPUT - ordered'!C:C,ROW(C49)))</f>
        <v/>
      </c>
      <c r="D49" s="36" t="str" cm="1">
        <f t="array" ref="D49">IF(INDEX('DATA INPUT - ordered'!D:D,ROW(D49))="","",INDEX('DATA INPUT - ordered'!D:D,ROW(D49)))</f>
        <v/>
      </c>
      <c r="E49" s="36" t="str" cm="1">
        <f t="array" ref="E49">IF(INDEX('DATA INPUT - ordered'!E:E,ROW(E49))="","",INDEX('DATA INPUT - ordered'!E:E,ROW(E49)))</f>
        <v/>
      </c>
      <c r="F49" s="37" t="str" cm="1">
        <f t="array" ref="F49">IF(INDEX('DATA INPUT - ordered'!F:F,ROW(F49))="","",INDEX('DATA INPUT - ordered'!F:F,ROW(F49)))</f>
        <v/>
      </c>
      <c r="G49" s="37" t="str" cm="1">
        <f t="array" ref="G49">IF(INDEX('DATA INPUT - ordered'!G:G,ROW(G49))="","",INDEX('DATA INPUT - ordered'!G:G,ROW(G49)))</f>
        <v/>
      </c>
      <c r="H49" s="36" t="str" cm="1">
        <f t="array" ref="H49">IF(INDEX('DATA INPUT - ordered'!I:I,ROW(H49))="","",INDEX('DATA INPUT - ordered'!I:I,ROW(H49)))</f>
        <v/>
      </c>
      <c r="I49" s="36" t="str" cm="1">
        <f t="array" ref="I49">IF(INDEX('DATA INPUT - ordered'!K:K,ROW(I49))="","",INDEX('DATA INPUT - ordered'!K:K,ROW(I49)))</f>
        <v/>
      </c>
    </row>
    <row r="50" spans="1:9" s="34" customFormat="1">
      <c r="A50" s="36" t="str" cm="1">
        <f t="array" ref="A50">IF(INDEX('DATA INPUT - ordered'!A:A,ROW(A50))="","",INDEX('DATA INPUT - ordered'!A:A,ROW(A50)))</f>
        <v/>
      </c>
      <c r="B50" s="36" t="str" cm="1">
        <f t="array" ref="B50">IF(INDEX('DATA INPUT - ordered'!B:B,ROW(B50))="","",INDEX('DATA INPUT - ordered'!B:B,ROW(B50)))</f>
        <v/>
      </c>
      <c r="C50" s="36" t="str" cm="1">
        <f t="array" ref="C50">IF(INDEX('DATA INPUT - ordered'!C:C,ROW(C50))="","",INDEX('DATA INPUT - ordered'!C:C,ROW(C50)))</f>
        <v/>
      </c>
      <c r="D50" s="36" t="str" cm="1">
        <f t="array" ref="D50">IF(INDEX('DATA INPUT - ordered'!D:D,ROW(D50))="","",INDEX('DATA INPUT - ordered'!D:D,ROW(D50)))</f>
        <v/>
      </c>
      <c r="E50" s="36" t="str" cm="1">
        <f t="array" ref="E50">IF(INDEX('DATA INPUT - ordered'!E:E,ROW(E50))="","",INDEX('DATA INPUT - ordered'!E:E,ROW(E50)))</f>
        <v/>
      </c>
      <c r="F50" s="37" t="str" cm="1">
        <f t="array" ref="F50">IF(INDEX('DATA INPUT - ordered'!F:F,ROW(F50))="","",INDEX('DATA INPUT - ordered'!F:F,ROW(F50)))</f>
        <v/>
      </c>
      <c r="G50" s="37" t="str" cm="1">
        <f t="array" ref="G50">IF(INDEX('DATA INPUT - ordered'!G:G,ROW(G50))="","",INDEX('DATA INPUT - ordered'!G:G,ROW(G50)))</f>
        <v/>
      </c>
      <c r="H50" s="36" t="str" cm="1">
        <f t="array" ref="H50">IF(INDEX('DATA INPUT - ordered'!I:I,ROW(H50))="","",INDEX('DATA INPUT - ordered'!I:I,ROW(H50)))</f>
        <v/>
      </c>
      <c r="I50" s="36" t="str" cm="1">
        <f t="array" ref="I50">IF(INDEX('DATA INPUT - ordered'!K:K,ROW(I50))="","",INDEX('DATA INPUT - ordered'!K:K,ROW(I50)))</f>
        <v/>
      </c>
    </row>
  </sheetData>
  <mergeCells count="2">
    <mergeCell ref="J3:M3"/>
    <mergeCell ref="N3:Q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95CD-3EB9-4B4A-B8C8-AD4BD1A8716E}">
  <sheetPr codeName="Sheet7">
    <tabColor theme="4"/>
  </sheetPr>
  <dimension ref="A1:R50"/>
  <sheetViews>
    <sheetView zoomScaleNormal="100" workbookViewId="0">
      <pane ySplit="6" topLeftCell="A7" activePane="bottomLeft" state="frozen"/>
      <selection pane="bottomLeft" activeCell="I5" sqref="I5"/>
    </sheetView>
  </sheetViews>
  <sheetFormatPr defaultColWidth="9.1796875" defaultRowHeight="14.5"/>
  <cols>
    <col min="1" max="2" width="9.1796875" style="107"/>
    <col min="3" max="3" width="39.7265625" style="104" bestFit="1" customWidth="1"/>
    <col min="4" max="4" width="16.26953125" style="104" customWidth="1"/>
    <col min="5" max="5" width="18.453125" style="104" customWidth="1"/>
    <col min="6" max="7" width="16.26953125" style="106" customWidth="1"/>
    <col min="8" max="8" width="16.1796875" style="105" customWidth="1"/>
    <col min="9" max="9" width="16.26953125" style="105" customWidth="1"/>
    <col min="10" max="10" width="11.81640625" style="107" customWidth="1"/>
    <col min="11" max="11" width="13.1796875" style="107" bestFit="1" customWidth="1"/>
    <col min="12" max="13" width="11.81640625" style="107" customWidth="1"/>
    <col min="14" max="14" width="13.26953125" style="107" bestFit="1" customWidth="1"/>
    <col min="15" max="15" width="11.81640625" style="107" customWidth="1"/>
    <col min="16" max="16" width="12.26953125" style="107" bestFit="1" customWidth="1"/>
    <col min="17" max="18" width="14" style="107" bestFit="1" customWidth="1"/>
    <col min="19" max="16384" width="9.1796875" style="107"/>
  </cols>
  <sheetData>
    <row r="1" spans="1:18" s="34" customFormat="1" ht="21">
      <c r="A1" s="62" t="s">
        <v>224</v>
      </c>
      <c r="F1" s="66"/>
      <c r="G1" s="66"/>
      <c r="H1" s="70"/>
      <c r="I1" s="70"/>
    </row>
    <row r="2" spans="1:18" s="34" customFormat="1">
      <c r="F2" s="66"/>
      <c r="G2" s="66"/>
      <c r="H2" s="70"/>
      <c r="I2" s="70"/>
    </row>
    <row r="3" spans="1:18" s="39" customFormat="1" ht="18.5">
      <c r="A3" s="101" t="s">
        <v>463</v>
      </c>
      <c r="C3" s="101"/>
      <c r="D3" s="101"/>
      <c r="E3" s="101"/>
      <c r="F3" s="101"/>
      <c r="G3" s="101"/>
      <c r="H3" s="101"/>
      <c r="I3" s="101"/>
      <c r="J3" s="227" t="s">
        <v>213</v>
      </c>
      <c r="K3" s="227"/>
      <c r="L3" s="227"/>
      <c r="M3" s="227"/>
      <c r="N3" s="227"/>
      <c r="O3" s="227" t="s">
        <v>214</v>
      </c>
      <c r="P3" s="227"/>
      <c r="Q3" s="227"/>
      <c r="R3" s="227"/>
    </row>
    <row r="4" spans="1:18" s="47" customFormat="1" ht="39">
      <c r="A4" s="47" t="s">
        <v>516</v>
      </c>
      <c r="B4" s="47" t="s">
        <v>517</v>
      </c>
      <c r="C4" s="47" t="s">
        <v>215</v>
      </c>
      <c r="D4" s="47" t="s">
        <v>216</v>
      </c>
      <c r="E4" s="47" t="s">
        <v>217</v>
      </c>
      <c r="F4" s="67" t="s">
        <v>219</v>
      </c>
      <c r="G4" s="67" t="s">
        <v>465</v>
      </c>
      <c r="H4" s="71" t="s">
        <v>245</v>
      </c>
      <c r="I4" s="71" t="s">
        <v>218</v>
      </c>
      <c r="J4" s="47" t="s">
        <v>256</v>
      </c>
      <c r="K4" s="47" t="s">
        <v>226</v>
      </c>
      <c r="L4" s="47" t="s">
        <v>229</v>
      </c>
      <c r="M4" s="47" t="s">
        <v>230</v>
      </c>
      <c r="N4" s="47" t="s">
        <v>232</v>
      </c>
      <c r="O4" s="47" t="s">
        <v>231</v>
      </c>
      <c r="P4" s="47" t="s">
        <v>225</v>
      </c>
      <c r="Q4" s="47" t="s">
        <v>211</v>
      </c>
      <c r="R4" s="47" t="s">
        <v>212</v>
      </c>
    </row>
    <row r="5" spans="1:18" s="80" customFormat="1" ht="25.5" customHeight="1">
      <c r="F5" s="82" t="s">
        <v>310</v>
      </c>
      <c r="G5" s="82" t="s">
        <v>354</v>
      </c>
      <c r="H5" s="81" t="s">
        <v>343</v>
      </c>
      <c r="I5" s="154" t="str">
        <f>'DATA INPUT - ordered'!$K$5</f>
        <v/>
      </c>
      <c r="J5" s="80" t="s">
        <v>345</v>
      </c>
      <c r="K5" s="83" t="s">
        <v>346</v>
      </c>
      <c r="L5" s="80" t="s">
        <v>347</v>
      </c>
      <c r="M5" s="80" t="s">
        <v>348</v>
      </c>
      <c r="N5" s="80" t="s">
        <v>349</v>
      </c>
      <c r="O5" s="83" t="s">
        <v>350</v>
      </c>
      <c r="P5" s="83" t="s">
        <v>351</v>
      </c>
      <c r="Q5" s="80" t="s">
        <v>352</v>
      </c>
      <c r="R5" s="80" t="s">
        <v>353</v>
      </c>
    </row>
    <row r="6" spans="1:18" s="34" customFormat="1">
      <c r="A6" s="43" t="s">
        <v>516</v>
      </c>
      <c r="B6" s="43" t="s">
        <v>517</v>
      </c>
      <c r="C6" s="43" t="s">
        <v>83</v>
      </c>
      <c r="D6" s="43" t="s">
        <v>84</v>
      </c>
      <c r="E6" s="43" t="s">
        <v>85</v>
      </c>
      <c r="F6" s="75" t="s">
        <v>87</v>
      </c>
      <c r="G6" s="75" t="s">
        <v>88</v>
      </c>
      <c r="H6" s="44" t="s">
        <v>105</v>
      </c>
      <c r="I6" s="76" t="s">
        <v>86</v>
      </c>
      <c r="J6" s="45" t="s">
        <v>228</v>
      </c>
      <c r="K6" s="45" t="s">
        <v>344</v>
      </c>
      <c r="L6" s="45" t="s">
        <v>249</v>
      </c>
      <c r="M6" s="45" t="s">
        <v>106</v>
      </c>
      <c r="N6" s="45" t="s">
        <v>107</v>
      </c>
      <c r="O6" s="46" t="s">
        <v>6</v>
      </c>
      <c r="P6" s="46" t="s">
        <v>108</v>
      </c>
      <c r="Q6" s="46" t="s">
        <v>109</v>
      </c>
      <c r="R6" s="46" t="s">
        <v>110</v>
      </c>
    </row>
    <row r="7" spans="1:18" s="34" customFormat="1">
      <c r="A7" s="36" t="str" cm="1">
        <f t="array" ref="A7">IF(INDEX('DATA INPUT - ordered'!A:A,ROW(A7))="","",INDEX('DATA INPUT - ordered'!A:A,ROW(A7)))</f>
        <v>Indonesia</v>
      </c>
      <c r="B7" s="36" cm="1">
        <f t="array" ref="B7">IF(INDEX('DATA INPUT - ordered'!B:B,ROW(B7))="","",INDEX('DATA INPUT - ordered'!B:B,ROW(B7)))</f>
        <v>2017</v>
      </c>
      <c r="C7" s="36" t="str" cm="1">
        <f t="array" ref="C7">IF(INDEX('DATA INPUT - ordered'!C:C,ROW(C7))="","",INDEX('DATA INPUT - ordered'!C:C,ROW(C7)))</f>
        <v>Births attended by skilled health personnel (%)</v>
      </c>
      <c r="D7" s="36" t="str" cm="1">
        <f t="array" ref="D7">IF(INDEX('DATA INPUT - ordered'!D:D,ROW(D7))="","",INDEX('DATA INPUT - ordered'!D:D,ROW(D7)))</f>
        <v>Economic status</v>
      </c>
      <c r="E7" s="36" t="str" cm="1">
        <f t="array" ref="E7">IF(INDEX('DATA INPUT - ordered'!E:E,ROW(E7))="","",INDEX('DATA INPUT - ordered'!E:E,ROW(E7)))</f>
        <v>Quintile 1 (poorest)</v>
      </c>
      <c r="F7" s="37" cm="1">
        <f t="array" ref="F7">IF(INDEX('DATA INPUT - ordered'!F:F,ROW(F7))="","",INDEX('DATA INPUT - ordered'!F:F,ROW(F7)))</f>
        <v>75.599999999999994</v>
      </c>
      <c r="G7" s="37" cm="1">
        <f t="array" ref="G7">IF(INDEX('DATA INPUT - ordered'!G:G,ROW(G7))="","",INDEX('DATA INPUT - ordered'!G:G,ROW(G7)))</f>
        <v>1.599613</v>
      </c>
      <c r="H7" s="38" cm="1">
        <f t="array" ref="H7">IF(INDEX('DATA INPUT - ordered'!H:H,ROW(H7))="","",INDEX('DATA INPUT - ordered'!H:H,ROW(H7)))</f>
        <v>2072.4360000000001</v>
      </c>
      <c r="I7" s="36" cm="1">
        <f t="array" ref="I7">IF(INDEX('DATA INPUT - ordered'!K:K,ROW(I7))="","",INDEX('DATA INPUT - ordered'!K:K,ROW(I7)))</f>
        <v>1</v>
      </c>
      <c r="J7" s="65">
        <f t="shared" ref="J7:J50" si="0">IF($I$5&lt;&gt;"","",IFERROR(H7/SUM(H:H),""))</f>
        <v>0.20510369165386771</v>
      </c>
      <c r="K7" s="41">
        <f>J7</f>
        <v>0.20510369165386771</v>
      </c>
      <c r="L7" s="41">
        <f>IFERROR(K7-0.5*J7,"")</f>
        <v>0.10255184582693386</v>
      </c>
      <c r="M7" s="41">
        <f>IFERROR(J7*(2*L7-1)*F7,"")</f>
        <v>-12.325534249681008</v>
      </c>
      <c r="N7" s="41">
        <f>IFERROR((J7^2)*((2*L7-1)^2)*(G7^2),"")</f>
        <v>6.8013913478786991E-2</v>
      </c>
      <c r="O7" s="42">
        <f>SUM(M:M)</f>
        <v>4.2954976236407472</v>
      </c>
      <c r="P7" s="42">
        <f>SQRT(SUM(N:N))</f>
        <v>0.28236004433881928</v>
      </c>
      <c r="Q7" s="42">
        <f>IF(P7=0,0,O7-1.96*P7)</f>
        <v>3.7420719367366613</v>
      </c>
      <c r="R7" s="42">
        <f>IF(P7=0,0,O7+1.96*P7)</f>
        <v>4.8489233105448326</v>
      </c>
    </row>
    <row r="8" spans="1:18" s="34" customFormat="1">
      <c r="A8" s="36" t="str" cm="1">
        <f t="array" ref="A8">IF(INDEX('DATA INPUT - ordered'!A:A,ROW(A8))="","",INDEX('DATA INPUT - ordered'!A:A,ROW(A8)))</f>
        <v>Indonesia</v>
      </c>
      <c r="B8" s="36" cm="1">
        <f t="array" ref="B8">IF(INDEX('DATA INPUT - ordered'!B:B,ROW(B8))="","",INDEX('DATA INPUT - ordered'!B:B,ROW(B8)))</f>
        <v>2017</v>
      </c>
      <c r="C8" s="36" t="str" cm="1">
        <f t="array" ref="C8">IF(INDEX('DATA INPUT - ordered'!C:C,ROW(C8))="","",INDEX('DATA INPUT - ordered'!C:C,ROW(C8)))</f>
        <v>Births attended by skilled health personnel (%)</v>
      </c>
      <c r="D8" s="36" t="str" cm="1">
        <f t="array" ref="D8">IF(INDEX('DATA INPUT - ordered'!D:D,ROW(D8))="","",INDEX('DATA INPUT - ordered'!D:D,ROW(D8)))</f>
        <v>Economic status</v>
      </c>
      <c r="E8" s="36" t="str" cm="1">
        <f t="array" ref="E8">IF(INDEX('DATA INPUT - ordered'!E:E,ROW(E8))="","",INDEX('DATA INPUT - ordered'!E:E,ROW(E8)))</f>
        <v>Quintile 2</v>
      </c>
      <c r="F8" s="37" cm="1">
        <f t="array" ref="F8">IF(INDEX('DATA INPUT - ordered'!F:F,ROW(F8))="","",INDEX('DATA INPUT - ordered'!F:F,ROW(F8)))</f>
        <v>91</v>
      </c>
      <c r="G8" s="37" cm="1">
        <f t="array" ref="G8">IF(INDEX('DATA INPUT - ordered'!G:G,ROW(G8))="","",INDEX('DATA INPUT - ordered'!G:G,ROW(G8)))</f>
        <v>1.1351500000000001</v>
      </c>
      <c r="H8" s="38" cm="1">
        <f t="array" ref="H8">IF(INDEX('DATA INPUT - ordered'!H:H,ROW(H8))="","",INDEX('DATA INPUT - ordered'!H:H,ROW(H8)))</f>
        <v>2112.2040000000002</v>
      </c>
      <c r="I8" s="36" cm="1">
        <f t="array" ref="I8">IF(INDEX('DATA INPUT - ordered'!K:K,ROW(I8))="","",INDEX('DATA INPUT - ordered'!K:K,ROW(I8)))</f>
        <v>2</v>
      </c>
      <c r="J8" s="65">
        <f t="shared" si="0"/>
        <v>0.20903942892618443</v>
      </c>
      <c r="K8" s="41">
        <f>IFERROR(J8+K7,"")</f>
        <v>0.41414312058005215</v>
      </c>
      <c r="L8" s="41">
        <f t="shared" ref="L8:L50" si="1">IFERROR(K8-0.5*J8,"")</f>
        <v>0.30962340611695993</v>
      </c>
      <c r="M8" s="41">
        <f t="shared" ref="M8:M50" si="2">IFERROR(J8*(2*L8-1)*F8,"")</f>
        <v>-7.2429110328525557</v>
      </c>
      <c r="N8" s="41">
        <f t="shared" ref="N8:N50" si="3">IFERROR((J8^2)*((2*L8-1)^2)*(G8^2),"")</f>
        <v>8.163004268899798E-3</v>
      </c>
    </row>
    <row r="9" spans="1:18" s="34" customFormat="1">
      <c r="A9" s="36" t="str" cm="1">
        <f t="array" ref="A9">IF(INDEX('DATA INPUT - ordered'!A:A,ROW(A9))="","",INDEX('DATA INPUT - ordered'!A:A,ROW(A9)))</f>
        <v>Indonesia</v>
      </c>
      <c r="B9" s="36" cm="1">
        <f t="array" ref="B9">IF(INDEX('DATA INPUT - ordered'!B:B,ROW(B9))="","",INDEX('DATA INPUT - ordered'!B:B,ROW(B9)))</f>
        <v>2017</v>
      </c>
      <c r="C9" s="36" t="str" cm="1">
        <f t="array" ref="C9">IF(INDEX('DATA INPUT - ordered'!C:C,ROW(C9))="","",INDEX('DATA INPUT - ordered'!C:C,ROW(C9)))</f>
        <v>Births attended by skilled health personnel (%)</v>
      </c>
      <c r="D9" s="36" t="str" cm="1">
        <f t="array" ref="D9">IF(INDEX('DATA INPUT - ordered'!D:D,ROW(D9))="","",INDEX('DATA INPUT - ordered'!D:D,ROW(D9)))</f>
        <v>Economic status</v>
      </c>
      <c r="E9" s="36" t="str" cm="1">
        <f t="array" ref="E9">IF(INDEX('DATA INPUT - ordered'!E:E,ROW(E9))="","",INDEX('DATA INPUT - ordered'!E:E,ROW(E9)))</f>
        <v>Quintile 3</v>
      </c>
      <c r="F9" s="37" cm="1">
        <f t="array" ref="F9">IF(INDEX('DATA INPUT - ordered'!F:F,ROW(F9))="","",INDEX('DATA INPUT - ordered'!F:F,ROW(F9)))</f>
        <v>96</v>
      </c>
      <c r="G9" s="37" cm="1">
        <f t="array" ref="G9">IF(INDEX('DATA INPUT - ordered'!G:G,ROW(G9))="","",INDEX('DATA INPUT - ordered'!G:G,ROW(G9)))</f>
        <v>0.64619459999999995</v>
      </c>
      <c r="H9" s="38" cm="1">
        <f t="array" ref="H9">IF(INDEX('DATA INPUT - ordered'!H:H,ROW(H9))="","",INDEX('DATA INPUT - ordered'!H:H,ROW(H9)))</f>
        <v>1983.059</v>
      </c>
      <c r="I9" s="36" cm="1">
        <f t="array" ref="I9">IF(INDEX('DATA INPUT - ordered'!K:K,ROW(I9))="","",INDEX('DATA INPUT - ordered'!K:K,ROW(I9)))</f>
        <v>3</v>
      </c>
      <c r="J9" s="65">
        <f t="shared" si="0"/>
        <v>0.19625827850289573</v>
      </c>
      <c r="K9" s="41">
        <f t="shared" ref="K9:K50" si="4">IFERROR(J9+K8,"")</f>
        <v>0.61040139908294788</v>
      </c>
      <c r="L9" s="41">
        <f t="shared" si="1"/>
        <v>0.51227225983150004</v>
      </c>
      <c r="M9" s="41">
        <f t="shared" si="2"/>
        <v>0.46243825687112361</v>
      </c>
      <c r="N9" s="41">
        <f t="shared" si="3"/>
        <v>9.6892841833480217E-6</v>
      </c>
    </row>
    <row r="10" spans="1:18" s="34" customFormat="1">
      <c r="A10" s="36" t="str" cm="1">
        <f t="array" ref="A10">IF(INDEX('DATA INPUT - ordered'!A:A,ROW(A10))="","",INDEX('DATA INPUT - ordered'!A:A,ROW(A10)))</f>
        <v>Indonesia</v>
      </c>
      <c r="B10" s="36" cm="1">
        <f t="array" ref="B10">IF(INDEX('DATA INPUT - ordered'!B:B,ROW(B10))="","",INDEX('DATA INPUT - ordered'!B:B,ROW(B10)))</f>
        <v>2017</v>
      </c>
      <c r="C10" s="36" t="str" cm="1">
        <f t="array" ref="C10">IF(INDEX('DATA INPUT - ordered'!C:C,ROW(C10))="","",INDEX('DATA INPUT - ordered'!C:C,ROW(C10)))</f>
        <v>Births attended by skilled health personnel (%)</v>
      </c>
      <c r="D10" s="36" t="str" cm="1">
        <f t="array" ref="D10">IF(INDEX('DATA INPUT - ordered'!D:D,ROW(D10))="","",INDEX('DATA INPUT - ordered'!D:D,ROW(D10)))</f>
        <v>Economic status</v>
      </c>
      <c r="E10" s="36" t="str" cm="1">
        <f t="array" ref="E10">IF(INDEX('DATA INPUT - ordered'!E:E,ROW(E10))="","",INDEX('DATA INPUT - ordered'!E:E,ROW(E10)))</f>
        <v>Quintile 4</v>
      </c>
      <c r="F10" s="37" cm="1">
        <f t="array" ref="F10">IF(INDEX('DATA INPUT - ordered'!F:F,ROW(F10))="","",INDEX('DATA INPUT - ordered'!F:F,ROW(F10)))</f>
        <v>97</v>
      </c>
      <c r="G10" s="37" cm="1">
        <f t="array" ref="G10">IF(INDEX('DATA INPUT - ordered'!G:G,ROW(G10))="","",INDEX('DATA INPUT - ordered'!G:G,ROW(G10)))</f>
        <v>0.56762060000000003</v>
      </c>
      <c r="H10" s="38" cm="1">
        <f t="array" ref="H10">IF(INDEX('DATA INPUT - ordered'!H:H,ROW(H10))="","",INDEX('DATA INPUT - ordered'!H:H,ROW(H10)))</f>
        <v>2052.1239999999998</v>
      </c>
      <c r="I10" s="36" cm="1">
        <f t="array" ref="I10">IF(INDEX('DATA INPUT - ordered'!K:K,ROW(I10))="","",INDEX('DATA INPUT - ordered'!K:K,ROW(I10)))</f>
        <v>4</v>
      </c>
      <c r="J10" s="65">
        <f t="shared" si="0"/>
        <v>0.20309346495211505</v>
      </c>
      <c r="K10" s="41">
        <f>IFERROR(J10+K9,"")</f>
        <v>0.81349486403506299</v>
      </c>
      <c r="L10" s="41">
        <f t="shared" si="1"/>
        <v>0.71194813155900549</v>
      </c>
      <c r="M10" s="41">
        <f t="shared" si="2"/>
        <v>8.3507844031183591</v>
      </c>
      <c r="N10" s="41">
        <f t="shared" si="3"/>
        <v>2.3879617778619642E-3</v>
      </c>
    </row>
    <row r="11" spans="1:18" s="34" customFormat="1">
      <c r="A11" s="36" t="str" cm="1">
        <f t="array" ref="A11">IF(INDEX('DATA INPUT - ordered'!A:A,ROW(A11))="","",INDEX('DATA INPUT - ordered'!A:A,ROW(A11)))</f>
        <v>Indonesia</v>
      </c>
      <c r="B11" s="36" cm="1">
        <f t="array" ref="B11">IF(INDEX('DATA INPUT - ordered'!B:B,ROW(B11))="","",INDEX('DATA INPUT - ordered'!B:B,ROW(B11)))</f>
        <v>2017</v>
      </c>
      <c r="C11" s="36" t="str" cm="1">
        <f t="array" ref="C11">IF(INDEX('DATA INPUT - ordered'!C:C,ROW(C11))="","",INDEX('DATA INPUT - ordered'!C:C,ROW(C11)))</f>
        <v>Births attended by skilled health personnel (%)</v>
      </c>
      <c r="D11" s="36" t="str" cm="1">
        <f t="array" ref="D11">IF(INDEX('DATA INPUT - ordered'!D:D,ROW(D11))="","",INDEX('DATA INPUT - ordered'!D:D,ROW(D11)))</f>
        <v>Economic status</v>
      </c>
      <c r="E11" s="36" t="str" cm="1">
        <f t="array" ref="E11">IF(INDEX('DATA INPUT - ordered'!E:E,ROW(E11))="","",INDEX('DATA INPUT - ordered'!E:E,ROW(E11)))</f>
        <v>Quintile 5 (richest)</v>
      </c>
      <c r="F11" s="37" cm="1">
        <f t="array" ref="F11">IF(INDEX('DATA INPUT - ordered'!F:F,ROW(F11))="","",INDEX('DATA INPUT - ordered'!F:F,ROW(F11)))</f>
        <v>99.2</v>
      </c>
      <c r="G11" s="37" cm="1">
        <f t="array" ref="G11">IF(INDEX('DATA INPUT - ordered'!G:G,ROW(G11))="","",INDEX('DATA INPUT - ordered'!G:G,ROW(G11)))</f>
        <v>0.2237683</v>
      </c>
      <c r="H11" s="38" cm="1">
        <f t="array" ref="H11">IF(INDEX('DATA INPUT - ordered'!H:H,ROW(H11))="","",INDEX('DATA INPUT - ordered'!H:H,ROW(H11)))</f>
        <v>1884.51</v>
      </c>
      <c r="I11" s="36" cm="1">
        <f t="array" ref="I11">IF(INDEX('DATA INPUT - ordered'!K:K,ROW(I11))="","",INDEX('DATA INPUT - ordered'!K:K,ROW(I11)))</f>
        <v>5</v>
      </c>
      <c r="J11" s="65">
        <f t="shared" si="0"/>
        <v>0.18650513596493701</v>
      </c>
      <c r="K11" s="41">
        <f t="shared" si="4"/>
        <v>1</v>
      </c>
      <c r="L11" s="41">
        <f t="shared" si="1"/>
        <v>0.9067474320175315</v>
      </c>
      <c r="M11" s="41">
        <f t="shared" si="2"/>
        <v>15.050720246184827</v>
      </c>
      <c r="N11" s="41">
        <f t="shared" si="3"/>
        <v>1.1526258292879077E-3</v>
      </c>
    </row>
    <row r="12" spans="1:18" s="34" customFormat="1">
      <c r="A12" s="36" t="str" cm="1">
        <f t="array" ref="A12">IF(INDEX('DATA INPUT - ordered'!A:A,ROW(A12))="","",INDEX('DATA INPUT - ordered'!A:A,ROW(A12)))</f>
        <v/>
      </c>
      <c r="B12" s="36" t="str" cm="1">
        <f t="array" ref="B12">IF(INDEX('DATA INPUT - ordered'!B:B,ROW(B12))="","",INDEX('DATA INPUT - ordered'!B:B,ROW(B12)))</f>
        <v/>
      </c>
      <c r="C12" s="36" t="str" cm="1">
        <f t="array" ref="C12">IF(INDEX('DATA INPUT - ordered'!C:C,ROW(C12))="","",INDEX('DATA INPUT - ordered'!C:C,ROW(C12)))</f>
        <v/>
      </c>
      <c r="D12" s="36" t="str" cm="1">
        <f t="array" ref="D12">IF(INDEX('DATA INPUT - ordered'!D:D,ROW(D12))="","",INDEX('DATA INPUT - ordered'!D:D,ROW(D12)))</f>
        <v/>
      </c>
      <c r="E12" s="36" t="str" cm="1">
        <f t="array" ref="E12">IF(INDEX('DATA INPUT - ordered'!E:E,ROW(E12))="","",INDEX('DATA INPUT - ordered'!E:E,ROW(E12)))</f>
        <v/>
      </c>
      <c r="F12" s="37" t="str" cm="1">
        <f t="array" ref="F12">IF(INDEX('DATA INPUT - ordered'!F:F,ROW(F12))="","",INDEX('DATA INPUT - ordered'!F:F,ROW(F12)))</f>
        <v/>
      </c>
      <c r="G12" s="37" t="str" cm="1">
        <f t="array" ref="G12">IF(INDEX('DATA INPUT - ordered'!G:G,ROW(G12))="","",INDEX('DATA INPUT - ordered'!G:G,ROW(G12)))</f>
        <v/>
      </c>
      <c r="H12" s="38" t="str" cm="1">
        <f t="array" ref="H12">IF(INDEX('DATA INPUT - ordered'!H:H,ROW(H12))="","",INDEX('DATA INPUT - ordered'!H:H,ROW(H12)))</f>
        <v/>
      </c>
      <c r="I12" s="36" t="str" cm="1">
        <f t="array" ref="I12">IF(INDEX('DATA INPUT - ordered'!K:K,ROW(I12))="","",INDEX('DATA INPUT - ordered'!K:K,ROW(I12)))</f>
        <v/>
      </c>
      <c r="J12" s="65" t="str">
        <f t="shared" si="0"/>
        <v/>
      </c>
      <c r="K12" s="41" t="str">
        <f t="shared" si="4"/>
        <v/>
      </c>
      <c r="L12" s="41" t="str">
        <f t="shared" si="1"/>
        <v/>
      </c>
      <c r="M12" s="41" t="str">
        <f t="shared" si="2"/>
        <v/>
      </c>
      <c r="N12" s="41" t="str">
        <f t="shared" si="3"/>
        <v/>
      </c>
    </row>
    <row r="13" spans="1:18" s="34" customFormat="1">
      <c r="A13" s="36" t="str" cm="1">
        <f t="array" ref="A13">IF(INDEX('DATA INPUT - ordered'!A:A,ROW(A13))="","",INDEX('DATA INPUT - ordered'!A:A,ROW(A13)))</f>
        <v/>
      </c>
      <c r="B13" s="36" t="str" cm="1">
        <f t="array" ref="B13">IF(INDEX('DATA INPUT - ordered'!B:B,ROW(B13))="","",INDEX('DATA INPUT - ordered'!B:B,ROW(B13)))</f>
        <v/>
      </c>
      <c r="C13" s="36" t="str" cm="1">
        <f t="array" ref="C13">IF(INDEX('DATA INPUT - ordered'!C:C,ROW(C13))="","",INDEX('DATA INPUT - ordered'!C:C,ROW(C13)))</f>
        <v/>
      </c>
      <c r="D13" s="36" t="str" cm="1">
        <f t="array" ref="D13">IF(INDEX('DATA INPUT - ordered'!D:D,ROW(D13))="","",INDEX('DATA INPUT - ordered'!D:D,ROW(D13)))</f>
        <v/>
      </c>
      <c r="E13" s="36" t="str" cm="1">
        <f t="array" ref="E13">IF(INDEX('DATA INPUT - ordered'!E:E,ROW(E13))="","",INDEX('DATA INPUT - ordered'!E:E,ROW(E13)))</f>
        <v/>
      </c>
      <c r="F13" s="37" t="str" cm="1">
        <f t="array" ref="F13">IF(INDEX('DATA INPUT - ordered'!F:F,ROW(F13))="","",INDEX('DATA INPUT - ordered'!F:F,ROW(F13)))</f>
        <v/>
      </c>
      <c r="G13" s="37" t="str" cm="1">
        <f t="array" ref="G13">IF(INDEX('DATA INPUT - ordered'!G:G,ROW(G13))="","",INDEX('DATA INPUT - ordered'!G:G,ROW(G13)))</f>
        <v/>
      </c>
      <c r="H13" s="38" t="str" cm="1">
        <f t="array" ref="H13">IF(INDEX('DATA INPUT - ordered'!H:H,ROW(H13))="","",INDEX('DATA INPUT - ordered'!H:H,ROW(H13)))</f>
        <v/>
      </c>
      <c r="I13" s="36" t="str" cm="1">
        <f t="array" ref="I13">IF(INDEX('DATA INPUT - ordered'!K:K,ROW(I13))="","",INDEX('DATA INPUT - ordered'!K:K,ROW(I13)))</f>
        <v/>
      </c>
      <c r="J13" s="65" t="str">
        <f t="shared" si="0"/>
        <v/>
      </c>
      <c r="K13" s="41" t="str">
        <f t="shared" si="4"/>
        <v/>
      </c>
      <c r="L13" s="41" t="str">
        <f t="shared" si="1"/>
        <v/>
      </c>
      <c r="M13" s="41" t="str">
        <f t="shared" si="2"/>
        <v/>
      </c>
      <c r="N13" s="41" t="str">
        <f t="shared" si="3"/>
        <v/>
      </c>
    </row>
    <row r="14" spans="1:18" s="34" customFormat="1">
      <c r="A14" s="36" t="str" cm="1">
        <f t="array" ref="A14">IF(INDEX('DATA INPUT - ordered'!A:A,ROW(A14))="","",INDEX('DATA INPUT - ordered'!A:A,ROW(A14)))</f>
        <v/>
      </c>
      <c r="B14" s="36" t="str" cm="1">
        <f t="array" ref="B14">IF(INDEX('DATA INPUT - ordered'!B:B,ROW(B14))="","",INDEX('DATA INPUT - ordered'!B:B,ROW(B14)))</f>
        <v/>
      </c>
      <c r="C14" s="36" t="str" cm="1">
        <f t="array" ref="C14">IF(INDEX('DATA INPUT - ordered'!C:C,ROW(C14))="","",INDEX('DATA INPUT - ordered'!C:C,ROW(C14)))</f>
        <v/>
      </c>
      <c r="D14" s="36" t="str" cm="1">
        <f t="array" ref="D14">IF(INDEX('DATA INPUT - ordered'!D:D,ROW(D14))="","",INDEX('DATA INPUT - ordered'!D:D,ROW(D14)))</f>
        <v/>
      </c>
      <c r="E14" s="36" t="str" cm="1">
        <f t="array" ref="E14">IF(INDEX('DATA INPUT - ordered'!E:E,ROW(E14))="","",INDEX('DATA INPUT - ordered'!E:E,ROW(E14)))</f>
        <v/>
      </c>
      <c r="F14" s="37" t="str" cm="1">
        <f t="array" ref="F14">IF(INDEX('DATA INPUT - ordered'!F:F,ROW(F14))="","",INDEX('DATA INPUT - ordered'!F:F,ROW(F14)))</f>
        <v/>
      </c>
      <c r="G14" s="37" t="str" cm="1">
        <f t="array" ref="G14">IF(INDEX('DATA INPUT - ordered'!G:G,ROW(G14))="","",INDEX('DATA INPUT - ordered'!G:G,ROW(G14)))</f>
        <v/>
      </c>
      <c r="H14" s="38" t="str" cm="1">
        <f t="array" ref="H14">IF(INDEX('DATA INPUT - ordered'!H:H,ROW(H14))="","",INDEX('DATA INPUT - ordered'!H:H,ROW(H14)))</f>
        <v/>
      </c>
      <c r="I14" s="36" t="str" cm="1">
        <f t="array" ref="I14">IF(INDEX('DATA INPUT - ordered'!K:K,ROW(I14))="","",INDEX('DATA INPUT - ordered'!K:K,ROW(I14)))</f>
        <v/>
      </c>
      <c r="J14" s="65" t="str">
        <f t="shared" si="0"/>
        <v/>
      </c>
      <c r="K14" s="41" t="str">
        <f t="shared" si="4"/>
        <v/>
      </c>
      <c r="L14" s="41" t="str">
        <f t="shared" si="1"/>
        <v/>
      </c>
      <c r="M14" s="41" t="str">
        <f t="shared" si="2"/>
        <v/>
      </c>
      <c r="N14" s="41" t="str">
        <f t="shared" si="3"/>
        <v/>
      </c>
    </row>
    <row r="15" spans="1:18" s="34" customFormat="1">
      <c r="A15" s="36" t="str" cm="1">
        <f t="array" ref="A15">IF(INDEX('DATA INPUT - ordered'!A:A,ROW(A15))="","",INDEX('DATA INPUT - ordered'!A:A,ROW(A15)))</f>
        <v/>
      </c>
      <c r="B15" s="36" t="str" cm="1">
        <f t="array" ref="B15">IF(INDEX('DATA INPUT - ordered'!B:B,ROW(B15))="","",INDEX('DATA INPUT - ordered'!B:B,ROW(B15)))</f>
        <v/>
      </c>
      <c r="C15" s="36" t="str" cm="1">
        <f t="array" ref="C15">IF(INDEX('DATA INPUT - ordered'!C:C,ROW(C15))="","",INDEX('DATA INPUT - ordered'!C:C,ROW(C15)))</f>
        <v/>
      </c>
      <c r="D15" s="36" t="str" cm="1">
        <f t="array" ref="D15">IF(INDEX('DATA INPUT - ordered'!D:D,ROW(D15))="","",INDEX('DATA INPUT - ordered'!D:D,ROW(D15)))</f>
        <v/>
      </c>
      <c r="E15" s="36" t="str" cm="1">
        <f t="array" ref="E15">IF(INDEX('DATA INPUT - ordered'!E:E,ROW(E15))="","",INDEX('DATA INPUT - ordered'!E:E,ROW(E15)))</f>
        <v/>
      </c>
      <c r="F15" s="37" t="str" cm="1">
        <f t="array" ref="F15">IF(INDEX('DATA INPUT - ordered'!F:F,ROW(F15))="","",INDEX('DATA INPUT - ordered'!F:F,ROW(F15)))</f>
        <v/>
      </c>
      <c r="G15" s="37" t="str" cm="1">
        <f t="array" ref="G15">IF(INDEX('DATA INPUT - ordered'!G:G,ROW(G15))="","",INDEX('DATA INPUT - ordered'!G:G,ROW(G15)))</f>
        <v/>
      </c>
      <c r="H15" s="38" t="str" cm="1">
        <f t="array" ref="H15">IF(INDEX('DATA INPUT - ordered'!H:H,ROW(H15))="","",INDEX('DATA INPUT - ordered'!H:H,ROW(H15)))</f>
        <v/>
      </c>
      <c r="I15" s="36" t="str" cm="1">
        <f t="array" ref="I15">IF(INDEX('DATA INPUT - ordered'!K:K,ROW(I15))="","",INDEX('DATA INPUT - ordered'!K:K,ROW(I15)))</f>
        <v/>
      </c>
      <c r="J15" s="65" t="str">
        <f t="shared" si="0"/>
        <v/>
      </c>
      <c r="K15" s="41" t="str">
        <f t="shared" si="4"/>
        <v/>
      </c>
      <c r="L15" s="41" t="str">
        <f t="shared" si="1"/>
        <v/>
      </c>
      <c r="M15" s="41" t="str">
        <f t="shared" si="2"/>
        <v/>
      </c>
      <c r="N15" s="41" t="str">
        <f t="shared" si="3"/>
        <v/>
      </c>
    </row>
    <row r="16" spans="1:18" s="34" customFormat="1">
      <c r="A16" s="36" t="str" cm="1">
        <f t="array" ref="A16">IF(INDEX('DATA INPUT - ordered'!A:A,ROW(A16))="","",INDEX('DATA INPUT - ordered'!A:A,ROW(A16)))</f>
        <v/>
      </c>
      <c r="B16" s="36" t="str" cm="1">
        <f t="array" ref="B16">IF(INDEX('DATA INPUT - ordered'!B:B,ROW(B16))="","",INDEX('DATA INPUT - ordered'!B:B,ROW(B16)))</f>
        <v/>
      </c>
      <c r="C16" s="36" t="str" cm="1">
        <f t="array" ref="C16">IF(INDEX('DATA INPUT - ordered'!C:C,ROW(C16))="","",INDEX('DATA INPUT - ordered'!C:C,ROW(C16)))</f>
        <v/>
      </c>
      <c r="D16" s="36" t="str" cm="1">
        <f t="array" ref="D16">IF(INDEX('DATA INPUT - ordered'!D:D,ROW(D16))="","",INDEX('DATA INPUT - ordered'!D:D,ROW(D16)))</f>
        <v/>
      </c>
      <c r="E16" s="36" t="str" cm="1">
        <f t="array" ref="E16">IF(INDEX('DATA INPUT - ordered'!E:E,ROW(E16))="","",INDEX('DATA INPUT - ordered'!E:E,ROW(E16)))</f>
        <v/>
      </c>
      <c r="F16" s="37" t="str" cm="1">
        <f t="array" ref="F16">IF(INDEX('DATA INPUT - ordered'!F:F,ROW(F16))="","",INDEX('DATA INPUT - ordered'!F:F,ROW(F16)))</f>
        <v/>
      </c>
      <c r="G16" s="37" t="str" cm="1">
        <f t="array" ref="G16">IF(INDEX('DATA INPUT - ordered'!G:G,ROW(G16))="","",INDEX('DATA INPUT - ordered'!G:G,ROW(G16)))</f>
        <v/>
      </c>
      <c r="H16" s="38" t="str" cm="1">
        <f t="array" ref="H16">IF(INDEX('DATA INPUT - ordered'!H:H,ROW(H16))="","",INDEX('DATA INPUT - ordered'!H:H,ROW(H16)))</f>
        <v/>
      </c>
      <c r="I16" s="36" t="str" cm="1">
        <f t="array" ref="I16">IF(INDEX('DATA INPUT - ordered'!K:K,ROW(I16))="","",INDEX('DATA INPUT - ordered'!K:K,ROW(I16)))</f>
        <v/>
      </c>
      <c r="J16" s="65" t="str">
        <f t="shared" si="0"/>
        <v/>
      </c>
      <c r="K16" s="41" t="str">
        <f t="shared" si="4"/>
        <v/>
      </c>
      <c r="L16" s="41" t="str">
        <f t="shared" si="1"/>
        <v/>
      </c>
      <c r="M16" s="41" t="str">
        <f t="shared" si="2"/>
        <v/>
      </c>
      <c r="N16" s="41" t="str">
        <f t="shared" si="3"/>
        <v/>
      </c>
    </row>
    <row r="17" spans="1:14" s="34" customFormat="1">
      <c r="A17" s="36" t="str" cm="1">
        <f t="array" ref="A17">IF(INDEX('DATA INPUT - ordered'!A:A,ROW(A17))="","",INDEX('DATA INPUT - ordered'!A:A,ROW(A17)))</f>
        <v/>
      </c>
      <c r="B17" s="36" t="str" cm="1">
        <f t="array" ref="B17">IF(INDEX('DATA INPUT - ordered'!B:B,ROW(B17))="","",INDEX('DATA INPUT - ordered'!B:B,ROW(B17)))</f>
        <v/>
      </c>
      <c r="C17" s="36" t="str" cm="1">
        <f t="array" ref="C17">IF(INDEX('DATA INPUT - ordered'!C:C,ROW(C17))="","",INDEX('DATA INPUT - ordered'!C:C,ROW(C17)))</f>
        <v/>
      </c>
      <c r="D17" s="36" t="str" cm="1">
        <f t="array" ref="D17">IF(INDEX('DATA INPUT - ordered'!D:D,ROW(D17))="","",INDEX('DATA INPUT - ordered'!D:D,ROW(D17)))</f>
        <v/>
      </c>
      <c r="E17" s="36" t="str" cm="1">
        <f t="array" ref="E17">IF(INDEX('DATA INPUT - ordered'!E:E,ROW(E17))="","",INDEX('DATA INPUT - ordered'!E:E,ROW(E17)))</f>
        <v/>
      </c>
      <c r="F17" s="37" t="str" cm="1">
        <f t="array" ref="F17">IF(INDEX('DATA INPUT - ordered'!F:F,ROW(F17))="","",INDEX('DATA INPUT - ordered'!F:F,ROW(F17)))</f>
        <v/>
      </c>
      <c r="G17" s="37" t="str" cm="1">
        <f t="array" ref="G17">IF(INDEX('DATA INPUT - ordered'!G:G,ROW(G17))="","",INDEX('DATA INPUT - ordered'!G:G,ROW(G17)))</f>
        <v/>
      </c>
      <c r="H17" s="38" t="str" cm="1">
        <f t="array" ref="H17">IF(INDEX('DATA INPUT - ordered'!H:H,ROW(H17))="","",INDEX('DATA INPUT - ordered'!H:H,ROW(H17)))</f>
        <v/>
      </c>
      <c r="I17" s="36" t="str" cm="1">
        <f t="array" ref="I17">IF(INDEX('DATA INPUT - ordered'!K:K,ROW(I17))="","",INDEX('DATA INPUT - ordered'!K:K,ROW(I17)))</f>
        <v/>
      </c>
      <c r="J17" s="65" t="str">
        <f t="shared" si="0"/>
        <v/>
      </c>
      <c r="K17" s="41" t="str">
        <f t="shared" si="4"/>
        <v/>
      </c>
      <c r="L17" s="41" t="str">
        <f t="shared" si="1"/>
        <v/>
      </c>
      <c r="M17" s="41" t="str">
        <f t="shared" si="2"/>
        <v/>
      </c>
      <c r="N17" s="41" t="str">
        <f t="shared" si="3"/>
        <v/>
      </c>
    </row>
    <row r="18" spans="1:14" s="34" customFormat="1">
      <c r="A18" s="36" t="str" cm="1">
        <f t="array" ref="A18">IF(INDEX('DATA INPUT - ordered'!A:A,ROW(A18))="","",INDEX('DATA INPUT - ordered'!A:A,ROW(A18)))</f>
        <v/>
      </c>
      <c r="B18" s="36" t="str" cm="1">
        <f t="array" ref="B18">IF(INDEX('DATA INPUT - ordered'!B:B,ROW(B18))="","",INDEX('DATA INPUT - ordered'!B:B,ROW(B18)))</f>
        <v/>
      </c>
      <c r="C18" s="36" t="str" cm="1">
        <f t="array" ref="C18">IF(INDEX('DATA INPUT - ordered'!C:C,ROW(C18))="","",INDEX('DATA INPUT - ordered'!C:C,ROW(C18)))</f>
        <v/>
      </c>
      <c r="D18" s="36" t="str" cm="1">
        <f t="array" ref="D18">IF(INDEX('DATA INPUT - ordered'!D:D,ROW(D18))="","",INDEX('DATA INPUT - ordered'!D:D,ROW(D18)))</f>
        <v/>
      </c>
      <c r="E18" s="36" t="str" cm="1">
        <f t="array" ref="E18">IF(INDEX('DATA INPUT - ordered'!E:E,ROW(E18))="","",INDEX('DATA INPUT - ordered'!E:E,ROW(E18)))</f>
        <v/>
      </c>
      <c r="F18" s="37" t="str" cm="1">
        <f t="array" ref="F18">IF(INDEX('DATA INPUT - ordered'!F:F,ROW(F18))="","",INDEX('DATA INPUT - ordered'!F:F,ROW(F18)))</f>
        <v/>
      </c>
      <c r="G18" s="37" t="str" cm="1">
        <f t="array" ref="G18">IF(INDEX('DATA INPUT - ordered'!G:G,ROW(G18))="","",INDEX('DATA INPUT - ordered'!G:G,ROW(G18)))</f>
        <v/>
      </c>
      <c r="H18" s="38" t="str" cm="1">
        <f t="array" ref="H18">IF(INDEX('DATA INPUT - ordered'!H:H,ROW(H18))="","",INDEX('DATA INPUT - ordered'!H:H,ROW(H18)))</f>
        <v/>
      </c>
      <c r="I18" s="36" t="str" cm="1">
        <f t="array" ref="I18">IF(INDEX('DATA INPUT - ordered'!K:K,ROW(I18))="","",INDEX('DATA INPUT - ordered'!K:K,ROW(I18)))</f>
        <v/>
      </c>
      <c r="J18" s="65" t="str">
        <f t="shared" si="0"/>
        <v/>
      </c>
      <c r="K18" s="41" t="str">
        <f t="shared" si="4"/>
        <v/>
      </c>
      <c r="L18" s="41" t="str">
        <f t="shared" si="1"/>
        <v/>
      </c>
      <c r="M18" s="41" t="str">
        <f t="shared" si="2"/>
        <v/>
      </c>
      <c r="N18" s="41" t="str">
        <f t="shared" si="3"/>
        <v/>
      </c>
    </row>
    <row r="19" spans="1:14" s="34" customFormat="1">
      <c r="A19" s="36" t="str" cm="1">
        <f t="array" ref="A19">IF(INDEX('DATA INPUT - ordered'!A:A,ROW(A19))="","",INDEX('DATA INPUT - ordered'!A:A,ROW(A19)))</f>
        <v/>
      </c>
      <c r="B19" s="36" t="str" cm="1">
        <f t="array" ref="B19">IF(INDEX('DATA INPUT - ordered'!B:B,ROW(B19))="","",INDEX('DATA INPUT - ordered'!B:B,ROW(B19)))</f>
        <v/>
      </c>
      <c r="C19" s="36" t="str" cm="1">
        <f t="array" ref="C19">IF(INDEX('DATA INPUT - ordered'!C:C,ROW(C19))="","",INDEX('DATA INPUT - ordered'!C:C,ROW(C19)))</f>
        <v/>
      </c>
      <c r="D19" s="36" t="str" cm="1">
        <f t="array" ref="D19">IF(INDEX('DATA INPUT - ordered'!D:D,ROW(D19))="","",INDEX('DATA INPUT - ordered'!D:D,ROW(D19)))</f>
        <v/>
      </c>
      <c r="E19" s="36" t="str" cm="1">
        <f t="array" ref="E19">IF(INDEX('DATA INPUT - ordered'!E:E,ROW(E19))="","",INDEX('DATA INPUT - ordered'!E:E,ROW(E19)))</f>
        <v/>
      </c>
      <c r="F19" s="37" t="str" cm="1">
        <f t="array" ref="F19">IF(INDEX('DATA INPUT - ordered'!F:F,ROW(F19))="","",INDEX('DATA INPUT - ordered'!F:F,ROW(F19)))</f>
        <v/>
      </c>
      <c r="G19" s="37" t="str" cm="1">
        <f t="array" ref="G19">IF(INDEX('DATA INPUT - ordered'!G:G,ROW(G19))="","",INDEX('DATA INPUT - ordered'!G:G,ROW(G19)))</f>
        <v/>
      </c>
      <c r="H19" s="38" t="str" cm="1">
        <f t="array" ref="H19">IF(INDEX('DATA INPUT - ordered'!H:H,ROW(H19))="","",INDEX('DATA INPUT - ordered'!H:H,ROW(H19)))</f>
        <v/>
      </c>
      <c r="I19" s="36" t="str" cm="1">
        <f t="array" ref="I19">IF(INDEX('DATA INPUT - ordered'!K:K,ROW(I19))="","",INDEX('DATA INPUT - ordered'!K:K,ROW(I19)))</f>
        <v/>
      </c>
      <c r="J19" s="65" t="str">
        <f t="shared" si="0"/>
        <v/>
      </c>
      <c r="K19" s="41" t="str">
        <f t="shared" si="4"/>
        <v/>
      </c>
      <c r="L19" s="41" t="str">
        <f t="shared" si="1"/>
        <v/>
      </c>
      <c r="M19" s="41" t="str">
        <f t="shared" si="2"/>
        <v/>
      </c>
      <c r="N19" s="41" t="str">
        <f t="shared" si="3"/>
        <v/>
      </c>
    </row>
    <row r="20" spans="1:14" s="34" customFormat="1">
      <c r="A20" s="36" t="str" cm="1">
        <f t="array" ref="A20">IF(INDEX('DATA INPUT - ordered'!A:A,ROW(A20))="","",INDEX('DATA INPUT - ordered'!A:A,ROW(A20)))</f>
        <v/>
      </c>
      <c r="B20" s="36" t="str" cm="1">
        <f t="array" ref="B20">IF(INDEX('DATA INPUT - ordered'!B:B,ROW(B20))="","",INDEX('DATA INPUT - ordered'!B:B,ROW(B20)))</f>
        <v/>
      </c>
      <c r="C20" s="36" t="str" cm="1">
        <f t="array" ref="C20">IF(INDEX('DATA INPUT - ordered'!C:C,ROW(C20))="","",INDEX('DATA INPUT - ordered'!C:C,ROW(C20)))</f>
        <v/>
      </c>
      <c r="D20" s="36" t="str" cm="1">
        <f t="array" ref="D20">IF(INDEX('DATA INPUT - ordered'!D:D,ROW(D20))="","",INDEX('DATA INPUT - ordered'!D:D,ROW(D20)))</f>
        <v/>
      </c>
      <c r="E20" s="36" t="str" cm="1">
        <f t="array" ref="E20">IF(INDEX('DATA INPUT - ordered'!E:E,ROW(E20))="","",INDEX('DATA INPUT - ordered'!E:E,ROW(E20)))</f>
        <v/>
      </c>
      <c r="F20" s="37" t="str" cm="1">
        <f t="array" ref="F20">IF(INDEX('DATA INPUT - ordered'!F:F,ROW(F20))="","",INDEX('DATA INPUT - ordered'!F:F,ROW(F20)))</f>
        <v/>
      </c>
      <c r="G20" s="37" t="str" cm="1">
        <f t="array" ref="G20">IF(INDEX('DATA INPUT - ordered'!G:G,ROW(G20))="","",INDEX('DATA INPUT - ordered'!G:G,ROW(G20)))</f>
        <v/>
      </c>
      <c r="H20" s="38" t="str" cm="1">
        <f t="array" ref="H20">IF(INDEX('DATA INPUT - ordered'!H:H,ROW(H20))="","",INDEX('DATA INPUT - ordered'!H:H,ROW(H20)))</f>
        <v/>
      </c>
      <c r="I20" s="36" t="str" cm="1">
        <f t="array" ref="I20">IF(INDEX('DATA INPUT - ordered'!K:K,ROW(I20))="","",INDEX('DATA INPUT - ordered'!K:K,ROW(I20)))</f>
        <v/>
      </c>
      <c r="J20" s="65" t="str">
        <f t="shared" si="0"/>
        <v/>
      </c>
      <c r="K20" s="41" t="str">
        <f t="shared" si="4"/>
        <v/>
      </c>
      <c r="L20" s="41" t="str">
        <f t="shared" si="1"/>
        <v/>
      </c>
      <c r="M20" s="41" t="str">
        <f t="shared" si="2"/>
        <v/>
      </c>
      <c r="N20" s="41" t="str">
        <f t="shared" si="3"/>
        <v/>
      </c>
    </row>
    <row r="21" spans="1:14" s="34" customFormat="1">
      <c r="A21" s="36" t="str" cm="1">
        <f t="array" ref="A21">IF(INDEX('DATA INPUT - ordered'!A:A,ROW(A21))="","",INDEX('DATA INPUT - ordered'!A:A,ROW(A21)))</f>
        <v/>
      </c>
      <c r="B21" s="36" t="str" cm="1">
        <f t="array" ref="B21">IF(INDEX('DATA INPUT - ordered'!B:B,ROW(B21))="","",INDEX('DATA INPUT - ordered'!B:B,ROW(B21)))</f>
        <v/>
      </c>
      <c r="C21" s="36" t="str" cm="1">
        <f t="array" ref="C21">IF(INDEX('DATA INPUT - ordered'!C:C,ROW(C21))="","",INDEX('DATA INPUT - ordered'!C:C,ROW(C21)))</f>
        <v/>
      </c>
      <c r="D21" s="36" t="str" cm="1">
        <f t="array" ref="D21">IF(INDEX('DATA INPUT - ordered'!D:D,ROW(D21))="","",INDEX('DATA INPUT - ordered'!D:D,ROW(D21)))</f>
        <v/>
      </c>
      <c r="E21" s="36" t="str" cm="1">
        <f t="array" ref="E21">IF(INDEX('DATA INPUT - ordered'!E:E,ROW(E21))="","",INDEX('DATA INPUT - ordered'!E:E,ROW(E21)))</f>
        <v/>
      </c>
      <c r="F21" s="37" t="str" cm="1">
        <f t="array" ref="F21">IF(INDEX('DATA INPUT - ordered'!F:F,ROW(F21))="","",INDEX('DATA INPUT - ordered'!F:F,ROW(F21)))</f>
        <v/>
      </c>
      <c r="G21" s="37" t="str" cm="1">
        <f t="array" ref="G21">IF(INDEX('DATA INPUT - ordered'!G:G,ROW(G21))="","",INDEX('DATA INPUT - ordered'!G:G,ROW(G21)))</f>
        <v/>
      </c>
      <c r="H21" s="38" t="str" cm="1">
        <f t="array" ref="H21">IF(INDEX('DATA INPUT - ordered'!H:H,ROW(H21))="","",INDEX('DATA INPUT - ordered'!H:H,ROW(H21)))</f>
        <v/>
      </c>
      <c r="I21" s="36" t="str" cm="1">
        <f t="array" ref="I21">IF(INDEX('DATA INPUT - ordered'!K:K,ROW(I21))="","",INDEX('DATA INPUT - ordered'!K:K,ROW(I21)))</f>
        <v/>
      </c>
      <c r="J21" s="65" t="str">
        <f t="shared" si="0"/>
        <v/>
      </c>
      <c r="K21" s="41" t="str">
        <f t="shared" si="4"/>
        <v/>
      </c>
      <c r="L21" s="41" t="str">
        <f t="shared" si="1"/>
        <v/>
      </c>
      <c r="M21" s="41" t="str">
        <f t="shared" si="2"/>
        <v/>
      </c>
      <c r="N21" s="41" t="str">
        <f t="shared" si="3"/>
        <v/>
      </c>
    </row>
    <row r="22" spans="1:14" s="34" customFormat="1">
      <c r="A22" s="36" t="str" cm="1">
        <f t="array" ref="A22">IF(INDEX('DATA INPUT - ordered'!A:A,ROW(A22))="","",INDEX('DATA INPUT - ordered'!A:A,ROW(A22)))</f>
        <v/>
      </c>
      <c r="B22" s="36" t="str" cm="1">
        <f t="array" ref="B22">IF(INDEX('DATA INPUT - ordered'!B:B,ROW(B22))="","",INDEX('DATA INPUT - ordered'!B:B,ROW(B22)))</f>
        <v/>
      </c>
      <c r="C22" s="36" t="str" cm="1">
        <f t="array" ref="C22">IF(INDEX('DATA INPUT - ordered'!C:C,ROW(C22))="","",INDEX('DATA INPUT - ordered'!C:C,ROW(C22)))</f>
        <v/>
      </c>
      <c r="D22" s="36" t="str" cm="1">
        <f t="array" ref="D22">IF(INDEX('DATA INPUT - ordered'!D:D,ROW(D22))="","",INDEX('DATA INPUT - ordered'!D:D,ROW(D22)))</f>
        <v/>
      </c>
      <c r="E22" s="36" t="str" cm="1">
        <f t="array" ref="E22">IF(INDEX('DATA INPUT - ordered'!E:E,ROW(E22))="","",INDEX('DATA INPUT - ordered'!E:E,ROW(E22)))</f>
        <v/>
      </c>
      <c r="F22" s="37" t="str" cm="1">
        <f t="array" ref="F22">IF(INDEX('DATA INPUT - ordered'!F:F,ROW(F22))="","",INDEX('DATA INPUT - ordered'!F:F,ROW(F22)))</f>
        <v/>
      </c>
      <c r="G22" s="37" t="str" cm="1">
        <f t="array" ref="G22">IF(INDEX('DATA INPUT - ordered'!G:G,ROW(G22))="","",INDEX('DATA INPUT - ordered'!G:G,ROW(G22)))</f>
        <v/>
      </c>
      <c r="H22" s="38" t="str" cm="1">
        <f t="array" ref="H22">IF(INDEX('DATA INPUT - ordered'!H:H,ROW(H22))="","",INDEX('DATA INPUT - ordered'!H:H,ROW(H22)))</f>
        <v/>
      </c>
      <c r="I22" s="36" t="str" cm="1">
        <f t="array" ref="I22">IF(INDEX('DATA INPUT - ordered'!K:K,ROW(I22))="","",INDEX('DATA INPUT - ordered'!K:K,ROW(I22)))</f>
        <v/>
      </c>
      <c r="J22" s="65" t="str">
        <f t="shared" si="0"/>
        <v/>
      </c>
      <c r="K22" s="41" t="str">
        <f t="shared" si="4"/>
        <v/>
      </c>
      <c r="L22" s="41" t="str">
        <f t="shared" si="1"/>
        <v/>
      </c>
      <c r="M22" s="41" t="str">
        <f t="shared" si="2"/>
        <v/>
      </c>
      <c r="N22" s="41" t="str">
        <f t="shared" si="3"/>
        <v/>
      </c>
    </row>
    <row r="23" spans="1:14" s="34" customFormat="1">
      <c r="A23" s="36" t="str" cm="1">
        <f t="array" ref="A23">IF(INDEX('DATA INPUT - ordered'!A:A,ROW(A23))="","",INDEX('DATA INPUT - ordered'!A:A,ROW(A23)))</f>
        <v/>
      </c>
      <c r="B23" s="36" t="str" cm="1">
        <f t="array" ref="B23">IF(INDEX('DATA INPUT - ordered'!B:B,ROW(B23))="","",INDEX('DATA INPUT - ordered'!B:B,ROW(B23)))</f>
        <v/>
      </c>
      <c r="C23" s="36" t="str" cm="1">
        <f t="array" ref="C23">IF(INDEX('DATA INPUT - ordered'!C:C,ROW(C23))="","",INDEX('DATA INPUT - ordered'!C:C,ROW(C23)))</f>
        <v/>
      </c>
      <c r="D23" s="36" t="str" cm="1">
        <f t="array" ref="D23">IF(INDEX('DATA INPUT - ordered'!D:D,ROW(D23))="","",INDEX('DATA INPUT - ordered'!D:D,ROW(D23)))</f>
        <v/>
      </c>
      <c r="E23" s="36" t="str" cm="1">
        <f t="array" ref="E23">IF(INDEX('DATA INPUT - ordered'!E:E,ROW(E23))="","",INDEX('DATA INPUT - ordered'!E:E,ROW(E23)))</f>
        <v/>
      </c>
      <c r="F23" s="37" t="str" cm="1">
        <f t="array" ref="F23">IF(INDEX('DATA INPUT - ordered'!F:F,ROW(F23))="","",INDEX('DATA INPUT - ordered'!F:F,ROW(F23)))</f>
        <v/>
      </c>
      <c r="G23" s="37" t="str" cm="1">
        <f t="array" ref="G23">IF(INDEX('DATA INPUT - ordered'!G:G,ROW(G23))="","",INDEX('DATA INPUT - ordered'!G:G,ROW(G23)))</f>
        <v/>
      </c>
      <c r="H23" s="38" t="str" cm="1">
        <f t="array" ref="H23">IF(INDEX('DATA INPUT - ordered'!H:H,ROW(H23))="","",INDEX('DATA INPUT - ordered'!H:H,ROW(H23)))</f>
        <v/>
      </c>
      <c r="I23" s="36" t="str" cm="1">
        <f t="array" ref="I23">IF(INDEX('DATA INPUT - ordered'!K:K,ROW(I23))="","",INDEX('DATA INPUT - ordered'!K:K,ROW(I23)))</f>
        <v/>
      </c>
      <c r="J23" s="65" t="str">
        <f t="shared" si="0"/>
        <v/>
      </c>
      <c r="K23" s="41" t="str">
        <f t="shared" si="4"/>
        <v/>
      </c>
      <c r="L23" s="41" t="str">
        <f t="shared" si="1"/>
        <v/>
      </c>
      <c r="M23" s="41" t="str">
        <f t="shared" si="2"/>
        <v/>
      </c>
      <c r="N23" s="41" t="str">
        <f t="shared" si="3"/>
        <v/>
      </c>
    </row>
    <row r="24" spans="1:14" s="34" customFormat="1">
      <c r="A24" s="36" t="str" cm="1">
        <f t="array" ref="A24">IF(INDEX('DATA INPUT - ordered'!A:A,ROW(A24))="","",INDEX('DATA INPUT - ordered'!A:A,ROW(A24)))</f>
        <v/>
      </c>
      <c r="B24" s="36" t="str" cm="1">
        <f t="array" ref="B24">IF(INDEX('DATA INPUT - ordered'!B:B,ROW(B24))="","",INDEX('DATA INPUT - ordered'!B:B,ROW(B24)))</f>
        <v/>
      </c>
      <c r="C24" s="36" t="str" cm="1">
        <f t="array" ref="C24">IF(INDEX('DATA INPUT - ordered'!C:C,ROW(C24))="","",INDEX('DATA INPUT - ordered'!C:C,ROW(C24)))</f>
        <v/>
      </c>
      <c r="D24" s="36" t="str" cm="1">
        <f t="array" ref="D24">IF(INDEX('DATA INPUT - ordered'!D:D,ROW(D24))="","",INDEX('DATA INPUT - ordered'!D:D,ROW(D24)))</f>
        <v/>
      </c>
      <c r="E24" s="36" t="str" cm="1">
        <f t="array" ref="E24">IF(INDEX('DATA INPUT - ordered'!E:E,ROW(E24))="","",INDEX('DATA INPUT - ordered'!E:E,ROW(E24)))</f>
        <v/>
      </c>
      <c r="F24" s="37" t="str" cm="1">
        <f t="array" ref="F24">IF(INDEX('DATA INPUT - ordered'!F:F,ROW(F24))="","",INDEX('DATA INPUT - ordered'!F:F,ROW(F24)))</f>
        <v/>
      </c>
      <c r="G24" s="37" t="str" cm="1">
        <f t="array" ref="G24">IF(INDEX('DATA INPUT - ordered'!G:G,ROW(G24))="","",INDEX('DATA INPUT - ordered'!G:G,ROW(G24)))</f>
        <v/>
      </c>
      <c r="H24" s="38" t="str" cm="1">
        <f t="array" ref="H24">IF(INDEX('DATA INPUT - ordered'!H:H,ROW(H24))="","",INDEX('DATA INPUT - ordered'!H:H,ROW(H24)))</f>
        <v/>
      </c>
      <c r="I24" s="36" t="str" cm="1">
        <f t="array" ref="I24">IF(INDEX('DATA INPUT - ordered'!K:K,ROW(I24))="","",INDEX('DATA INPUT - ordered'!K:K,ROW(I24)))</f>
        <v/>
      </c>
      <c r="J24" s="65" t="str">
        <f t="shared" si="0"/>
        <v/>
      </c>
      <c r="K24" s="41" t="str">
        <f t="shared" si="4"/>
        <v/>
      </c>
      <c r="L24" s="41" t="str">
        <f t="shared" si="1"/>
        <v/>
      </c>
      <c r="M24" s="41" t="str">
        <f t="shared" si="2"/>
        <v/>
      </c>
      <c r="N24" s="41" t="str">
        <f t="shared" si="3"/>
        <v/>
      </c>
    </row>
    <row r="25" spans="1:14" s="34" customFormat="1">
      <c r="A25" s="36" t="str" cm="1">
        <f t="array" ref="A25">IF(INDEX('DATA INPUT - ordered'!A:A,ROW(A25))="","",INDEX('DATA INPUT - ordered'!A:A,ROW(A25)))</f>
        <v/>
      </c>
      <c r="B25" s="36" t="str" cm="1">
        <f t="array" ref="B25">IF(INDEX('DATA INPUT - ordered'!B:B,ROW(B25))="","",INDEX('DATA INPUT - ordered'!B:B,ROW(B25)))</f>
        <v/>
      </c>
      <c r="C25" s="36" t="str" cm="1">
        <f t="array" ref="C25">IF(INDEX('DATA INPUT - ordered'!C:C,ROW(C25))="","",INDEX('DATA INPUT - ordered'!C:C,ROW(C25)))</f>
        <v/>
      </c>
      <c r="D25" s="36" t="str" cm="1">
        <f t="array" ref="D25">IF(INDEX('DATA INPUT - ordered'!D:D,ROW(D25))="","",INDEX('DATA INPUT - ordered'!D:D,ROW(D25)))</f>
        <v/>
      </c>
      <c r="E25" s="36" t="str" cm="1">
        <f t="array" ref="E25">IF(INDEX('DATA INPUT - ordered'!E:E,ROW(E25))="","",INDEX('DATA INPUT - ordered'!E:E,ROW(E25)))</f>
        <v/>
      </c>
      <c r="F25" s="37" t="str" cm="1">
        <f t="array" ref="F25">IF(INDEX('DATA INPUT - ordered'!F:F,ROW(F25))="","",INDEX('DATA INPUT - ordered'!F:F,ROW(F25)))</f>
        <v/>
      </c>
      <c r="G25" s="37" t="str" cm="1">
        <f t="array" ref="G25">IF(INDEX('DATA INPUT - ordered'!G:G,ROW(G25))="","",INDEX('DATA INPUT - ordered'!G:G,ROW(G25)))</f>
        <v/>
      </c>
      <c r="H25" s="38" t="str" cm="1">
        <f t="array" ref="H25">IF(INDEX('DATA INPUT - ordered'!H:H,ROW(H25))="","",INDEX('DATA INPUT - ordered'!H:H,ROW(H25)))</f>
        <v/>
      </c>
      <c r="I25" s="36" t="str" cm="1">
        <f t="array" ref="I25">IF(INDEX('DATA INPUT - ordered'!K:K,ROW(I25))="","",INDEX('DATA INPUT - ordered'!K:K,ROW(I25)))</f>
        <v/>
      </c>
      <c r="J25" s="65" t="str">
        <f t="shared" si="0"/>
        <v/>
      </c>
      <c r="K25" s="41" t="str">
        <f t="shared" si="4"/>
        <v/>
      </c>
      <c r="L25" s="41" t="str">
        <f t="shared" si="1"/>
        <v/>
      </c>
      <c r="M25" s="41" t="str">
        <f t="shared" si="2"/>
        <v/>
      </c>
      <c r="N25" s="41" t="str">
        <f t="shared" si="3"/>
        <v/>
      </c>
    </row>
    <row r="26" spans="1:14" s="34" customFormat="1">
      <c r="A26" s="36" t="str" cm="1">
        <f t="array" ref="A26">IF(INDEX('DATA INPUT - ordered'!A:A,ROW(A26))="","",INDEX('DATA INPUT - ordered'!A:A,ROW(A26)))</f>
        <v/>
      </c>
      <c r="B26" s="36" t="str" cm="1">
        <f t="array" ref="B26">IF(INDEX('DATA INPUT - ordered'!B:B,ROW(B26))="","",INDEX('DATA INPUT - ordered'!B:B,ROW(B26)))</f>
        <v/>
      </c>
      <c r="C26" s="36" t="str" cm="1">
        <f t="array" ref="C26">IF(INDEX('DATA INPUT - ordered'!C:C,ROW(C26))="","",INDEX('DATA INPUT - ordered'!C:C,ROW(C26)))</f>
        <v/>
      </c>
      <c r="D26" s="36" t="str" cm="1">
        <f t="array" ref="D26">IF(INDEX('DATA INPUT - ordered'!D:D,ROW(D26))="","",INDEX('DATA INPUT - ordered'!D:D,ROW(D26)))</f>
        <v/>
      </c>
      <c r="E26" s="36" t="str" cm="1">
        <f t="array" ref="E26">IF(INDEX('DATA INPUT - ordered'!E:E,ROW(E26))="","",INDEX('DATA INPUT - ordered'!E:E,ROW(E26)))</f>
        <v/>
      </c>
      <c r="F26" s="37" t="str" cm="1">
        <f t="array" ref="F26">IF(INDEX('DATA INPUT - ordered'!F:F,ROW(F26))="","",INDEX('DATA INPUT - ordered'!F:F,ROW(F26)))</f>
        <v/>
      </c>
      <c r="G26" s="37" t="str" cm="1">
        <f t="array" ref="G26">IF(INDEX('DATA INPUT - ordered'!G:G,ROW(G26))="","",INDEX('DATA INPUT - ordered'!G:G,ROW(G26)))</f>
        <v/>
      </c>
      <c r="H26" s="38" t="str" cm="1">
        <f t="array" ref="H26">IF(INDEX('DATA INPUT - ordered'!H:H,ROW(H26))="","",INDEX('DATA INPUT - ordered'!H:H,ROW(H26)))</f>
        <v/>
      </c>
      <c r="I26" s="36" t="str" cm="1">
        <f t="array" ref="I26">IF(INDEX('DATA INPUT - ordered'!K:K,ROW(I26))="","",INDEX('DATA INPUT - ordered'!K:K,ROW(I26)))</f>
        <v/>
      </c>
      <c r="J26" s="65" t="str">
        <f t="shared" si="0"/>
        <v/>
      </c>
      <c r="K26" s="41" t="str">
        <f t="shared" si="4"/>
        <v/>
      </c>
      <c r="L26" s="41" t="str">
        <f t="shared" si="1"/>
        <v/>
      </c>
      <c r="M26" s="41" t="str">
        <f t="shared" si="2"/>
        <v/>
      </c>
      <c r="N26" s="41" t="str">
        <f t="shared" si="3"/>
        <v/>
      </c>
    </row>
    <row r="27" spans="1:14" s="34" customFormat="1">
      <c r="A27" s="36" t="str" cm="1">
        <f t="array" ref="A27">IF(INDEX('DATA INPUT - ordered'!A:A,ROW(A27))="","",INDEX('DATA INPUT - ordered'!A:A,ROW(A27)))</f>
        <v/>
      </c>
      <c r="B27" s="36" t="str" cm="1">
        <f t="array" ref="B27">IF(INDEX('DATA INPUT - ordered'!B:B,ROW(B27))="","",INDEX('DATA INPUT - ordered'!B:B,ROW(B27)))</f>
        <v/>
      </c>
      <c r="C27" s="36" t="str" cm="1">
        <f t="array" ref="C27">IF(INDEX('DATA INPUT - ordered'!C:C,ROW(C27))="","",INDEX('DATA INPUT - ordered'!C:C,ROW(C27)))</f>
        <v/>
      </c>
      <c r="D27" s="36" t="str" cm="1">
        <f t="array" ref="D27">IF(INDEX('DATA INPUT - ordered'!D:D,ROW(D27))="","",INDEX('DATA INPUT - ordered'!D:D,ROW(D27)))</f>
        <v/>
      </c>
      <c r="E27" s="36" t="str" cm="1">
        <f t="array" ref="E27">IF(INDEX('DATA INPUT - ordered'!E:E,ROW(E27))="","",INDEX('DATA INPUT - ordered'!E:E,ROW(E27)))</f>
        <v/>
      </c>
      <c r="F27" s="37" t="str" cm="1">
        <f t="array" ref="F27">IF(INDEX('DATA INPUT - ordered'!F:F,ROW(F27))="","",INDEX('DATA INPUT - ordered'!F:F,ROW(F27)))</f>
        <v/>
      </c>
      <c r="G27" s="37" t="str" cm="1">
        <f t="array" ref="G27">IF(INDEX('DATA INPUT - ordered'!G:G,ROW(G27))="","",INDEX('DATA INPUT - ordered'!G:G,ROW(G27)))</f>
        <v/>
      </c>
      <c r="H27" s="38" t="str" cm="1">
        <f t="array" ref="H27">IF(INDEX('DATA INPUT - ordered'!H:H,ROW(H27))="","",INDEX('DATA INPUT - ordered'!H:H,ROW(H27)))</f>
        <v/>
      </c>
      <c r="I27" s="36" t="str" cm="1">
        <f t="array" ref="I27">IF(INDEX('DATA INPUT - ordered'!K:K,ROW(I27))="","",INDEX('DATA INPUT - ordered'!K:K,ROW(I27)))</f>
        <v/>
      </c>
      <c r="J27" s="65" t="str">
        <f t="shared" si="0"/>
        <v/>
      </c>
      <c r="K27" s="41" t="str">
        <f t="shared" si="4"/>
        <v/>
      </c>
      <c r="L27" s="41" t="str">
        <f t="shared" si="1"/>
        <v/>
      </c>
      <c r="M27" s="41" t="str">
        <f t="shared" si="2"/>
        <v/>
      </c>
      <c r="N27" s="41" t="str">
        <f t="shared" si="3"/>
        <v/>
      </c>
    </row>
    <row r="28" spans="1:14" s="34" customFormat="1">
      <c r="A28" s="36" t="str" cm="1">
        <f t="array" ref="A28">IF(INDEX('DATA INPUT - ordered'!A:A,ROW(A28))="","",INDEX('DATA INPUT - ordered'!A:A,ROW(A28)))</f>
        <v/>
      </c>
      <c r="B28" s="36" t="str" cm="1">
        <f t="array" ref="B28">IF(INDEX('DATA INPUT - ordered'!B:B,ROW(B28))="","",INDEX('DATA INPUT - ordered'!B:B,ROW(B28)))</f>
        <v/>
      </c>
      <c r="C28" s="36" t="str" cm="1">
        <f t="array" ref="C28">IF(INDEX('DATA INPUT - ordered'!C:C,ROW(C28))="","",INDEX('DATA INPUT - ordered'!C:C,ROW(C28)))</f>
        <v/>
      </c>
      <c r="D28" s="36" t="str" cm="1">
        <f t="array" ref="D28">IF(INDEX('DATA INPUT - ordered'!D:D,ROW(D28))="","",INDEX('DATA INPUT - ordered'!D:D,ROW(D28)))</f>
        <v/>
      </c>
      <c r="E28" s="36" t="str" cm="1">
        <f t="array" ref="E28">IF(INDEX('DATA INPUT - ordered'!E:E,ROW(E28))="","",INDEX('DATA INPUT - ordered'!E:E,ROW(E28)))</f>
        <v/>
      </c>
      <c r="F28" s="37" t="str" cm="1">
        <f t="array" ref="F28">IF(INDEX('DATA INPUT - ordered'!F:F,ROW(F28))="","",INDEX('DATA INPUT - ordered'!F:F,ROW(F28)))</f>
        <v/>
      </c>
      <c r="G28" s="37" t="str" cm="1">
        <f t="array" ref="G28">IF(INDEX('DATA INPUT - ordered'!G:G,ROW(G28))="","",INDEX('DATA INPUT - ordered'!G:G,ROW(G28)))</f>
        <v/>
      </c>
      <c r="H28" s="38" t="str" cm="1">
        <f t="array" ref="H28">IF(INDEX('DATA INPUT - ordered'!H:H,ROW(H28))="","",INDEX('DATA INPUT - ordered'!H:H,ROW(H28)))</f>
        <v/>
      </c>
      <c r="I28" s="36" t="str" cm="1">
        <f t="array" ref="I28">IF(INDEX('DATA INPUT - ordered'!K:K,ROW(I28))="","",INDEX('DATA INPUT - ordered'!K:K,ROW(I28)))</f>
        <v/>
      </c>
      <c r="J28" s="65" t="str">
        <f t="shared" si="0"/>
        <v/>
      </c>
      <c r="K28" s="41" t="str">
        <f t="shared" si="4"/>
        <v/>
      </c>
      <c r="L28" s="41" t="str">
        <f t="shared" si="1"/>
        <v/>
      </c>
      <c r="M28" s="41" t="str">
        <f t="shared" si="2"/>
        <v/>
      </c>
      <c r="N28" s="41" t="str">
        <f t="shared" si="3"/>
        <v/>
      </c>
    </row>
    <row r="29" spans="1:14" s="34" customFormat="1">
      <c r="A29" s="36" t="str" cm="1">
        <f t="array" ref="A29">IF(INDEX('DATA INPUT - ordered'!A:A,ROW(A29))="","",INDEX('DATA INPUT - ordered'!A:A,ROW(A29)))</f>
        <v/>
      </c>
      <c r="B29" s="36" t="str" cm="1">
        <f t="array" ref="B29">IF(INDEX('DATA INPUT - ordered'!B:B,ROW(B29))="","",INDEX('DATA INPUT - ordered'!B:B,ROW(B29)))</f>
        <v/>
      </c>
      <c r="C29" s="36" t="str" cm="1">
        <f t="array" ref="C29">IF(INDEX('DATA INPUT - ordered'!C:C,ROW(C29))="","",INDEX('DATA INPUT - ordered'!C:C,ROW(C29)))</f>
        <v/>
      </c>
      <c r="D29" s="36" t="str" cm="1">
        <f t="array" ref="D29">IF(INDEX('DATA INPUT - ordered'!D:D,ROW(D29))="","",INDEX('DATA INPUT - ordered'!D:D,ROW(D29)))</f>
        <v/>
      </c>
      <c r="E29" s="36" t="str" cm="1">
        <f t="array" ref="E29">IF(INDEX('DATA INPUT - ordered'!E:E,ROW(E29))="","",INDEX('DATA INPUT - ordered'!E:E,ROW(E29)))</f>
        <v/>
      </c>
      <c r="F29" s="37" t="str" cm="1">
        <f t="array" ref="F29">IF(INDEX('DATA INPUT - ordered'!F:F,ROW(F29))="","",INDEX('DATA INPUT - ordered'!F:F,ROW(F29)))</f>
        <v/>
      </c>
      <c r="G29" s="37" t="str" cm="1">
        <f t="array" ref="G29">IF(INDEX('DATA INPUT - ordered'!G:G,ROW(G29))="","",INDEX('DATA INPUT - ordered'!G:G,ROW(G29)))</f>
        <v/>
      </c>
      <c r="H29" s="38" t="str" cm="1">
        <f t="array" ref="H29">IF(INDEX('DATA INPUT - ordered'!H:H,ROW(H29))="","",INDEX('DATA INPUT - ordered'!H:H,ROW(H29)))</f>
        <v/>
      </c>
      <c r="I29" s="36" t="str" cm="1">
        <f t="array" ref="I29">IF(INDEX('DATA INPUT - ordered'!K:K,ROW(I29))="","",INDEX('DATA INPUT - ordered'!K:K,ROW(I29)))</f>
        <v/>
      </c>
      <c r="J29" s="65" t="str">
        <f t="shared" si="0"/>
        <v/>
      </c>
      <c r="K29" s="41" t="str">
        <f t="shared" si="4"/>
        <v/>
      </c>
      <c r="L29" s="41" t="str">
        <f t="shared" si="1"/>
        <v/>
      </c>
      <c r="M29" s="41" t="str">
        <f t="shared" si="2"/>
        <v/>
      </c>
      <c r="N29" s="41" t="str">
        <f t="shared" si="3"/>
        <v/>
      </c>
    </row>
    <row r="30" spans="1:14" s="34" customFormat="1">
      <c r="A30" s="36" t="str" cm="1">
        <f t="array" ref="A30">IF(INDEX('DATA INPUT - ordered'!A:A,ROW(A30))="","",INDEX('DATA INPUT - ordered'!A:A,ROW(A30)))</f>
        <v/>
      </c>
      <c r="B30" s="36" t="str" cm="1">
        <f t="array" ref="B30">IF(INDEX('DATA INPUT - ordered'!B:B,ROW(B30))="","",INDEX('DATA INPUT - ordered'!B:B,ROW(B30)))</f>
        <v/>
      </c>
      <c r="C30" s="36" t="str" cm="1">
        <f t="array" ref="C30">IF(INDEX('DATA INPUT - ordered'!C:C,ROW(C30))="","",INDEX('DATA INPUT - ordered'!C:C,ROW(C30)))</f>
        <v/>
      </c>
      <c r="D30" s="36" t="str" cm="1">
        <f t="array" ref="D30">IF(INDEX('DATA INPUT - ordered'!D:D,ROW(D30))="","",INDEX('DATA INPUT - ordered'!D:D,ROW(D30)))</f>
        <v/>
      </c>
      <c r="E30" s="36" t="str" cm="1">
        <f t="array" ref="E30">IF(INDEX('DATA INPUT - ordered'!E:E,ROW(E30))="","",INDEX('DATA INPUT - ordered'!E:E,ROW(E30)))</f>
        <v/>
      </c>
      <c r="F30" s="37" t="str" cm="1">
        <f t="array" ref="F30">IF(INDEX('DATA INPUT - ordered'!F:F,ROW(F30))="","",INDEX('DATA INPUT - ordered'!F:F,ROW(F30)))</f>
        <v/>
      </c>
      <c r="G30" s="37" t="str" cm="1">
        <f t="array" ref="G30">IF(INDEX('DATA INPUT - ordered'!G:G,ROW(G30))="","",INDEX('DATA INPUT - ordered'!G:G,ROW(G30)))</f>
        <v/>
      </c>
      <c r="H30" s="38" t="str" cm="1">
        <f t="array" ref="H30">IF(INDEX('DATA INPUT - ordered'!H:H,ROW(H30))="","",INDEX('DATA INPUT - ordered'!H:H,ROW(H30)))</f>
        <v/>
      </c>
      <c r="I30" s="36" t="str" cm="1">
        <f t="array" ref="I30">IF(INDEX('DATA INPUT - ordered'!K:K,ROW(I30))="","",INDEX('DATA INPUT - ordered'!K:K,ROW(I30)))</f>
        <v/>
      </c>
      <c r="J30" s="65" t="str">
        <f t="shared" si="0"/>
        <v/>
      </c>
      <c r="K30" s="41" t="str">
        <f t="shared" si="4"/>
        <v/>
      </c>
      <c r="L30" s="41" t="str">
        <f t="shared" si="1"/>
        <v/>
      </c>
      <c r="M30" s="41" t="str">
        <f t="shared" si="2"/>
        <v/>
      </c>
      <c r="N30" s="41" t="str">
        <f t="shared" si="3"/>
        <v/>
      </c>
    </row>
    <row r="31" spans="1:14" s="34" customFormat="1">
      <c r="A31" s="36" t="str" cm="1">
        <f t="array" ref="A31">IF(INDEX('DATA INPUT - ordered'!A:A,ROW(A31))="","",INDEX('DATA INPUT - ordered'!A:A,ROW(A31)))</f>
        <v/>
      </c>
      <c r="B31" s="36" t="str" cm="1">
        <f t="array" ref="B31">IF(INDEX('DATA INPUT - ordered'!B:B,ROW(B31))="","",INDEX('DATA INPUT - ordered'!B:B,ROW(B31)))</f>
        <v/>
      </c>
      <c r="C31" s="36" t="str" cm="1">
        <f t="array" ref="C31">IF(INDEX('DATA INPUT - ordered'!C:C,ROW(C31))="","",INDEX('DATA INPUT - ordered'!C:C,ROW(C31)))</f>
        <v/>
      </c>
      <c r="D31" s="36" t="str" cm="1">
        <f t="array" ref="D31">IF(INDEX('DATA INPUT - ordered'!D:D,ROW(D31))="","",INDEX('DATA INPUT - ordered'!D:D,ROW(D31)))</f>
        <v/>
      </c>
      <c r="E31" s="36" t="str" cm="1">
        <f t="array" ref="E31">IF(INDEX('DATA INPUT - ordered'!E:E,ROW(E31))="","",INDEX('DATA INPUT - ordered'!E:E,ROW(E31)))</f>
        <v/>
      </c>
      <c r="F31" s="37" t="str" cm="1">
        <f t="array" ref="F31">IF(INDEX('DATA INPUT - ordered'!F:F,ROW(F31))="","",INDEX('DATA INPUT - ordered'!F:F,ROW(F31)))</f>
        <v/>
      </c>
      <c r="G31" s="37" t="str" cm="1">
        <f t="array" ref="G31">IF(INDEX('DATA INPUT - ordered'!G:G,ROW(G31))="","",INDEX('DATA INPUT - ordered'!G:G,ROW(G31)))</f>
        <v/>
      </c>
      <c r="H31" s="38" t="str" cm="1">
        <f t="array" ref="H31">IF(INDEX('DATA INPUT - ordered'!H:H,ROW(H31))="","",INDEX('DATA INPUT - ordered'!H:H,ROW(H31)))</f>
        <v/>
      </c>
      <c r="I31" s="36" t="str" cm="1">
        <f t="array" ref="I31">IF(INDEX('DATA INPUT - ordered'!K:K,ROW(I31))="","",INDEX('DATA INPUT - ordered'!K:K,ROW(I31)))</f>
        <v/>
      </c>
      <c r="J31" s="65" t="str">
        <f t="shared" si="0"/>
        <v/>
      </c>
      <c r="K31" s="41" t="str">
        <f t="shared" si="4"/>
        <v/>
      </c>
      <c r="L31" s="41" t="str">
        <f t="shared" si="1"/>
        <v/>
      </c>
      <c r="M31" s="41" t="str">
        <f t="shared" si="2"/>
        <v/>
      </c>
      <c r="N31" s="41" t="str">
        <f t="shared" si="3"/>
        <v/>
      </c>
    </row>
    <row r="32" spans="1:14" s="34" customFormat="1">
      <c r="A32" s="36" t="str" cm="1">
        <f t="array" ref="A32">IF(INDEX('DATA INPUT - ordered'!A:A,ROW(A32))="","",INDEX('DATA INPUT - ordered'!A:A,ROW(A32)))</f>
        <v/>
      </c>
      <c r="B32" s="36" t="str" cm="1">
        <f t="array" ref="B32">IF(INDEX('DATA INPUT - ordered'!B:B,ROW(B32))="","",INDEX('DATA INPUT - ordered'!B:B,ROW(B32)))</f>
        <v/>
      </c>
      <c r="C32" s="36" t="str" cm="1">
        <f t="array" ref="C32">IF(INDEX('DATA INPUT - ordered'!C:C,ROW(C32))="","",INDEX('DATA INPUT - ordered'!C:C,ROW(C32)))</f>
        <v/>
      </c>
      <c r="D32" s="36" t="str" cm="1">
        <f t="array" ref="D32">IF(INDEX('DATA INPUT - ordered'!D:D,ROW(D32))="","",INDEX('DATA INPUT - ordered'!D:D,ROW(D32)))</f>
        <v/>
      </c>
      <c r="E32" s="36" t="str" cm="1">
        <f t="array" ref="E32">IF(INDEX('DATA INPUT - ordered'!E:E,ROW(E32))="","",INDEX('DATA INPUT - ordered'!E:E,ROW(E32)))</f>
        <v/>
      </c>
      <c r="F32" s="37" t="str" cm="1">
        <f t="array" ref="F32">IF(INDEX('DATA INPUT - ordered'!F:F,ROW(F32))="","",INDEX('DATA INPUT - ordered'!F:F,ROW(F32)))</f>
        <v/>
      </c>
      <c r="G32" s="37" t="str" cm="1">
        <f t="array" ref="G32">IF(INDEX('DATA INPUT - ordered'!G:G,ROW(G32))="","",INDEX('DATA INPUT - ordered'!G:G,ROW(G32)))</f>
        <v/>
      </c>
      <c r="H32" s="38" t="str" cm="1">
        <f t="array" ref="H32">IF(INDEX('DATA INPUT - ordered'!H:H,ROW(H32))="","",INDEX('DATA INPUT - ordered'!H:H,ROW(H32)))</f>
        <v/>
      </c>
      <c r="I32" s="36" t="str" cm="1">
        <f t="array" ref="I32">IF(INDEX('DATA INPUT - ordered'!K:K,ROW(I32))="","",INDEX('DATA INPUT - ordered'!K:K,ROW(I32)))</f>
        <v/>
      </c>
      <c r="J32" s="65" t="str">
        <f t="shared" si="0"/>
        <v/>
      </c>
      <c r="K32" s="41" t="str">
        <f t="shared" si="4"/>
        <v/>
      </c>
      <c r="L32" s="41" t="str">
        <f t="shared" si="1"/>
        <v/>
      </c>
      <c r="M32" s="41" t="str">
        <f t="shared" si="2"/>
        <v/>
      </c>
      <c r="N32" s="41" t="str">
        <f t="shared" si="3"/>
        <v/>
      </c>
    </row>
    <row r="33" spans="1:14" s="34" customFormat="1">
      <c r="A33" s="36" t="str" cm="1">
        <f t="array" ref="A33">IF(INDEX('DATA INPUT - ordered'!A:A,ROW(A33))="","",INDEX('DATA INPUT - ordered'!A:A,ROW(A33)))</f>
        <v/>
      </c>
      <c r="B33" s="36" t="str" cm="1">
        <f t="array" ref="B33">IF(INDEX('DATA INPUT - ordered'!B:B,ROW(B33))="","",INDEX('DATA INPUT - ordered'!B:B,ROW(B33)))</f>
        <v/>
      </c>
      <c r="C33" s="36" t="str" cm="1">
        <f t="array" ref="C33">IF(INDEX('DATA INPUT - ordered'!C:C,ROW(C33))="","",INDEX('DATA INPUT - ordered'!C:C,ROW(C33)))</f>
        <v/>
      </c>
      <c r="D33" s="36" t="str" cm="1">
        <f t="array" ref="D33">IF(INDEX('DATA INPUT - ordered'!D:D,ROW(D33))="","",INDEX('DATA INPUT - ordered'!D:D,ROW(D33)))</f>
        <v/>
      </c>
      <c r="E33" s="36" t="str" cm="1">
        <f t="array" ref="E33">IF(INDEX('DATA INPUT - ordered'!E:E,ROW(E33))="","",INDEX('DATA INPUT - ordered'!E:E,ROW(E33)))</f>
        <v/>
      </c>
      <c r="F33" s="37" t="str" cm="1">
        <f t="array" ref="F33">IF(INDEX('DATA INPUT - ordered'!F:F,ROW(F33))="","",INDEX('DATA INPUT - ordered'!F:F,ROW(F33)))</f>
        <v/>
      </c>
      <c r="G33" s="37" t="str" cm="1">
        <f t="array" ref="G33">IF(INDEX('DATA INPUT - ordered'!G:G,ROW(G33))="","",INDEX('DATA INPUT - ordered'!G:G,ROW(G33)))</f>
        <v/>
      </c>
      <c r="H33" s="38" t="str" cm="1">
        <f t="array" ref="H33">IF(INDEX('DATA INPUT - ordered'!H:H,ROW(H33))="","",INDEX('DATA INPUT - ordered'!H:H,ROW(H33)))</f>
        <v/>
      </c>
      <c r="I33" s="36" t="str" cm="1">
        <f t="array" ref="I33">IF(INDEX('DATA INPUT - ordered'!K:K,ROW(I33))="","",INDEX('DATA INPUT - ordered'!K:K,ROW(I33)))</f>
        <v/>
      </c>
      <c r="J33" s="65" t="str">
        <f t="shared" si="0"/>
        <v/>
      </c>
      <c r="K33" s="41" t="str">
        <f t="shared" si="4"/>
        <v/>
      </c>
      <c r="L33" s="41" t="str">
        <f t="shared" si="1"/>
        <v/>
      </c>
      <c r="M33" s="41" t="str">
        <f t="shared" si="2"/>
        <v/>
      </c>
      <c r="N33" s="41" t="str">
        <f t="shared" si="3"/>
        <v/>
      </c>
    </row>
    <row r="34" spans="1:14" s="34" customFormat="1">
      <c r="A34" s="36" t="str" cm="1">
        <f t="array" ref="A34">IF(INDEX('DATA INPUT - ordered'!A:A,ROW(A34))="","",INDEX('DATA INPUT - ordered'!A:A,ROW(A34)))</f>
        <v/>
      </c>
      <c r="B34" s="36" t="str" cm="1">
        <f t="array" ref="B34">IF(INDEX('DATA INPUT - ordered'!B:B,ROW(B34))="","",INDEX('DATA INPUT - ordered'!B:B,ROW(B34)))</f>
        <v/>
      </c>
      <c r="C34" s="36" t="str" cm="1">
        <f t="array" ref="C34">IF(INDEX('DATA INPUT - ordered'!C:C,ROW(C34))="","",INDEX('DATA INPUT - ordered'!C:C,ROW(C34)))</f>
        <v/>
      </c>
      <c r="D34" s="36" t="str" cm="1">
        <f t="array" ref="D34">IF(INDEX('DATA INPUT - ordered'!D:D,ROW(D34))="","",INDEX('DATA INPUT - ordered'!D:D,ROW(D34)))</f>
        <v/>
      </c>
      <c r="E34" s="36" t="str" cm="1">
        <f t="array" ref="E34">IF(INDEX('DATA INPUT - ordered'!E:E,ROW(E34))="","",INDEX('DATA INPUT - ordered'!E:E,ROW(E34)))</f>
        <v/>
      </c>
      <c r="F34" s="37" t="str" cm="1">
        <f t="array" ref="F34">IF(INDEX('DATA INPUT - ordered'!F:F,ROW(F34))="","",INDEX('DATA INPUT - ordered'!F:F,ROW(F34)))</f>
        <v/>
      </c>
      <c r="G34" s="37" t="str" cm="1">
        <f t="array" ref="G34">IF(INDEX('DATA INPUT - ordered'!G:G,ROW(G34))="","",INDEX('DATA INPUT - ordered'!G:G,ROW(G34)))</f>
        <v/>
      </c>
      <c r="H34" s="38" t="str" cm="1">
        <f t="array" ref="H34">IF(INDEX('DATA INPUT - ordered'!H:H,ROW(H34))="","",INDEX('DATA INPUT - ordered'!H:H,ROW(H34)))</f>
        <v/>
      </c>
      <c r="I34" s="36" t="str" cm="1">
        <f t="array" ref="I34">IF(INDEX('DATA INPUT - ordered'!K:K,ROW(I34))="","",INDEX('DATA INPUT - ordered'!K:K,ROW(I34)))</f>
        <v/>
      </c>
      <c r="J34" s="65" t="str">
        <f t="shared" si="0"/>
        <v/>
      </c>
      <c r="K34" s="41" t="str">
        <f t="shared" si="4"/>
        <v/>
      </c>
      <c r="L34" s="41" t="str">
        <f t="shared" si="1"/>
        <v/>
      </c>
      <c r="M34" s="41" t="str">
        <f t="shared" si="2"/>
        <v/>
      </c>
      <c r="N34" s="41" t="str">
        <f t="shared" si="3"/>
        <v/>
      </c>
    </row>
    <row r="35" spans="1:14" s="34" customFormat="1">
      <c r="A35" s="36" t="str" cm="1">
        <f t="array" ref="A35">IF(INDEX('DATA INPUT - ordered'!A:A,ROW(A35))="","",INDEX('DATA INPUT - ordered'!A:A,ROW(A35)))</f>
        <v/>
      </c>
      <c r="B35" s="36" t="str" cm="1">
        <f t="array" ref="B35">IF(INDEX('DATA INPUT - ordered'!B:B,ROW(B35))="","",INDEX('DATA INPUT - ordered'!B:B,ROW(B35)))</f>
        <v/>
      </c>
      <c r="C35" s="36" t="str" cm="1">
        <f t="array" ref="C35">IF(INDEX('DATA INPUT - ordered'!C:C,ROW(C35))="","",INDEX('DATA INPUT - ordered'!C:C,ROW(C35)))</f>
        <v/>
      </c>
      <c r="D35" s="36" t="str" cm="1">
        <f t="array" ref="D35">IF(INDEX('DATA INPUT - ordered'!D:D,ROW(D35))="","",INDEX('DATA INPUT - ordered'!D:D,ROW(D35)))</f>
        <v/>
      </c>
      <c r="E35" s="36" t="str" cm="1">
        <f t="array" ref="E35">IF(INDEX('DATA INPUT - ordered'!E:E,ROW(E35))="","",INDEX('DATA INPUT - ordered'!E:E,ROW(E35)))</f>
        <v/>
      </c>
      <c r="F35" s="37" t="str" cm="1">
        <f t="array" ref="F35">IF(INDEX('DATA INPUT - ordered'!F:F,ROW(F35))="","",INDEX('DATA INPUT - ordered'!F:F,ROW(F35)))</f>
        <v/>
      </c>
      <c r="G35" s="37" t="str" cm="1">
        <f t="array" ref="G35">IF(INDEX('DATA INPUT - ordered'!G:G,ROW(G35))="","",INDEX('DATA INPUT - ordered'!G:G,ROW(G35)))</f>
        <v/>
      </c>
      <c r="H35" s="38" t="str" cm="1">
        <f t="array" ref="H35">IF(INDEX('DATA INPUT - ordered'!H:H,ROW(H35))="","",INDEX('DATA INPUT - ordered'!H:H,ROW(H35)))</f>
        <v/>
      </c>
      <c r="I35" s="36" t="str" cm="1">
        <f t="array" ref="I35">IF(INDEX('DATA INPUT - ordered'!K:K,ROW(I35))="","",INDEX('DATA INPUT - ordered'!K:K,ROW(I35)))</f>
        <v/>
      </c>
      <c r="J35" s="65" t="str">
        <f t="shared" si="0"/>
        <v/>
      </c>
      <c r="K35" s="41" t="str">
        <f t="shared" si="4"/>
        <v/>
      </c>
      <c r="L35" s="41" t="str">
        <f t="shared" si="1"/>
        <v/>
      </c>
      <c r="M35" s="41" t="str">
        <f t="shared" si="2"/>
        <v/>
      </c>
      <c r="N35" s="41" t="str">
        <f t="shared" si="3"/>
        <v/>
      </c>
    </row>
    <row r="36" spans="1:14" s="34" customFormat="1">
      <c r="A36" s="36" t="str" cm="1">
        <f t="array" ref="A36">IF(INDEX('DATA INPUT - ordered'!A:A,ROW(A36))="","",INDEX('DATA INPUT - ordered'!A:A,ROW(A36)))</f>
        <v/>
      </c>
      <c r="B36" s="36" t="str" cm="1">
        <f t="array" ref="B36">IF(INDEX('DATA INPUT - ordered'!B:B,ROW(B36))="","",INDEX('DATA INPUT - ordered'!B:B,ROW(B36)))</f>
        <v/>
      </c>
      <c r="C36" s="36" t="str" cm="1">
        <f t="array" ref="C36">IF(INDEX('DATA INPUT - ordered'!C:C,ROW(C36))="","",INDEX('DATA INPUT - ordered'!C:C,ROW(C36)))</f>
        <v/>
      </c>
      <c r="D36" s="36" t="str" cm="1">
        <f t="array" ref="D36">IF(INDEX('DATA INPUT - ordered'!D:D,ROW(D36))="","",INDEX('DATA INPUT - ordered'!D:D,ROW(D36)))</f>
        <v/>
      </c>
      <c r="E36" s="36" t="str" cm="1">
        <f t="array" ref="E36">IF(INDEX('DATA INPUT - ordered'!E:E,ROW(E36))="","",INDEX('DATA INPUT - ordered'!E:E,ROW(E36)))</f>
        <v/>
      </c>
      <c r="F36" s="37" t="str" cm="1">
        <f t="array" ref="F36">IF(INDEX('DATA INPUT - ordered'!F:F,ROW(F36))="","",INDEX('DATA INPUT - ordered'!F:F,ROW(F36)))</f>
        <v/>
      </c>
      <c r="G36" s="37" t="str" cm="1">
        <f t="array" ref="G36">IF(INDEX('DATA INPUT - ordered'!G:G,ROW(G36))="","",INDEX('DATA INPUT - ordered'!G:G,ROW(G36)))</f>
        <v/>
      </c>
      <c r="H36" s="38" t="str" cm="1">
        <f t="array" ref="H36">IF(INDEX('DATA INPUT - ordered'!H:H,ROW(H36))="","",INDEX('DATA INPUT - ordered'!H:H,ROW(H36)))</f>
        <v/>
      </c>
      <c r="I36" s="36" t="str" cm="1">
        <f t="array" ref="I36">IF(INDEX('DATA INPUT - ordered'!K:K,ROW(I36))="","",INDEX('DATA INPUT - ordered'!K:K,ROW(I36)))</f>
        <v/>
      </c>
      <c r="J36" s="65" t="str">
        <f t="shared" si="0"/>
        <v/>
      </c>
      <c r="K36" s="41" t="str">
        <f t="shared" si="4"/>
        <v/>
      </c>
      <c r="L36" s="41" t="str">
        <f t="shared" si="1"/>
        <v/>
      </c>
      <c r="M36" s="41" t="str">
        <f t="shared" si="2"/>
        <v/>
      </c>
      <c r="N36" s="41" t="str">
        <f t="shared" si="3"/>
        <v/>
      </c>
    </row>
    <row r="37" spans="1:14" s="34" customFormat="1">
      <c r="A37" s="36" t="str" cm="1">
        <f t="array" ref="A37">IF(INDEX('DATA INPUT - ordered'!A:A,ROW(A37))="","",INDEX('DATA INPUT - ordered'!A:A,ROW(A37)))</f>
        <v/>
      </c>
      <c r="B37" s="36" t="str" cm="1">
        <f t="array" ref="B37">IF(INDEX('DATA INPUT - ordered'!B:B,ROW(B37))="","",INDEX('DATA INPUT - ordered'!B:B,ROW(B37)))</f>
        <v/>
      </c>
      <c r="C37" s="36" t="str" cm="1">
        <f t="array" ref="C37">IF(INDEX('DATA INPUT - ordered'!C:C,ROW(C37))="","",INDEX('DATA INPUT - ordered'!C:C,ROW(C37)))</f>
        <v/>
      </c>
      <c r="D37" s="36" t="str" cm="1">
        <f t="array" ref="D37">IF(INDEX('DATA INPUT - ordered'!D:D,ROW(D37))="","",INDEX('DATA INPUT - ordered'!D:D,ROW(D37)))</f>
        <v/>
      </c>
      <c r="E37" s="36" t="str" cm="1">
        <f t="array" ref="E37">IF(INDEX('DATA INPUT - ordered'!E:E,ROW(E37))="","",INDEX('DATA INPUT - ordered'!E:E,ROW(E37)))</f>
        <v/>
      </c>
      <c r="F37" s="37" t="str" cm="1">
        <f t="array" ref="F37">IF(INDEX('DATA INPUT - ordered'!F:F,ROW(F37))="","",INDEX('DATA INPUT - ordered'!F:F,ROW(F37)))</f>
        <v/>
      </c>
      <c r="G37" s="37" t="str" cm="1">
        <f t="array" ref="G37">IF(INDEX('DATA INPUT - ordered'!G:G,ROW(G37))="","",INDEX('DATA INPUT - ordered'!G:G,ROW(G37)))</f>
        <v/>
      </c>
      <c r="H37" s="38" t="str" cm="1">
        <f t="array" ref="H37">IF(INDEX('DATA INPUT - ordered'!H:H,ROW(H37))="","",INDEX('DATA INPUT - ordered'!H:H,ROW(H37)))</f>
        <v/>
      </c>
      <c r="I37" s="36" t="str" cm="1">
        <f t="array" ref="I37">IF(INDEX('DATA INPUT - ordered'!K:K,ROW(I37))="","",INDEX('DATA INPUT - ordered'!K:K,ROW(I37)))</f>
        <v/>
      </c>
      <c r="J37" s="65" t="str">
        <f t="shared" si="0"/>
        <v/>
      </c>
      <c r="K37" s="41" t="str">
        <f t="shared" si="4"/>
        <v/>
      </c>
      <c r="L37" s="41" t="str">
        <f t="shared" si="1"/>
        <v/>
      </c>
      <c r="M37" s="41" t="str">
        <f t="shared" si="2"/>
        <v/>
      </c>
      <c r="N37" s="41" t="str">
        <f t="shared" si="3"/>
        <v/>
      </c>
    </row>
    <row r="38" spans="1:14" s="34" customFormat="1">
      <c r="A38" s="36" t="str" cm="1">
        <f t="array" ref="A38">IF(INDEX('DATA INPUT - ordered'!A:A,ROW(A38))="","",INDEX('DATA INPUT - ordered'!A:A,ROW(A38)))</f>
        <v/>
      </c>
      <c r="B38" s="36" t="str" cm="1">
        <f t="array" ref="B38">IF(INDEX('DATA INPUT - ordered'!B:B,ROW(B38))="","",INDEX('DATA INPUT - ordered'!B:B,ROW(B38)))</f>
        <v/>
      </c>
      <c r="C38" s="36" t="str" cm="1">
        <f t="array" ref="C38">IF(INDEX('DATA INPUT - ordered'!C:C,ROW(C38))="","",INDEX('DATA INPUT - ordered'!C:C,ROW(C38)))</f>
        <v/>
      </c>
      <c r="D38" s="36" t="str" cm="1">
        <f t="array" ref="D38">IF(INDEX('DATA INPUT - ordered'!D:D,ROW(D38))="","",INDEX('DATA INPUT - ordered'!D:D,ROW(D38)))</f>
        <v/>
      </c>
      <c r="E38" s="36" t="str" cm="1">
        <f t="array" ref="E38">IF(INDEX('DATA INPUT - ordered'!E:E,ROW(E38))="","",INDEX('DATA INPUT - ordered'!E:E,ROW(E38)))</f>
        <v/>
      </c>
      <c r="F38" s="37" t="str" cm="1">
        <f t="array" ref="F38">IF(INDEX('DATA INPUT - ordered'!F:F,ROW(F38))="","",INDEX('DATA INPUT - ordered'!F:F,ROW(F38)))</f>
        <v/>
      </c>
      <c r="G38" s="37" t="str" cm="1">
        <f t="array" ref="G38">IF(INDEX('DATA INPUT - ordered'!G:G,ROW(G38))="","",INDEX('DATA INPUT - ordered'!G:G,ROW(G38)))</f>
        <v/>
      </c>
      <c r="H38" s="38" t="str" cm="1">
        <f t="array" ref="H38">IF(INDEX('DATA INPUT - ordered'!H:H,ROW(H38))="","",INDEX('DATA INPUT - ordered'!H:H,ROW(H38)))</f>
        <v/>
      </c>
      <c r="I38" s="36" t="str" cm="1">
        <f t="array" ref="I38">IF(INDEX('DATA INPUT - ordered'!K:K,ROW(I38))="","",INDEX('DATA INPUT - ordered'!K:K,ROW(I38)))</f>
        <v/>
      </c>
      <c r="J38" s="65" t="str">
        <f t="shared" si="0"/>
        <v/>
      </c>
      <c r="K38" s="41" t="str">
        <f t="shared" si="4"/>
        <v/>
      </c>
      <c r="L38" s="41" t="str">
        <f t="shared" si="1"/>
        <v/>
      </c>
      <c r="M38" s="41" t="str">
        <f t="shared" si="2"/>
        <v/>
      </c>
      <c r="N38" s="41" t="str">
        <f t="shared" si="3"/>
        <v/>
      </c>
    </row>
    <row r="39" spans="1:14" s="34" customFormat="1">
      <c r="A39" s="36" t="str" cm="1">
        <f t="array" ref="A39">IF(INDEX('DATA INPUT - ordered'!A:A,ROW(A39))="","",INDEX('DATA INPUT - ordered'!A:A,ROW(A39)))</f>
        <v/>
      </c>
      <c r="B39" s="36" t="str" cm="1">
        <f t="array" ref="B39">IF(INDEX('DATA INPUT - ordered'!B:B,ROW(B39))="","",INDEX('DATA INPUT - ordered'!B:B,ROW(B39)))</f>
        <v/>
      </c>
      <c r="C39" s="36" t="str" cm="1">
        <f t="array" ref="C39">IF(INDEX('DATA INPUT - ordered'!C:C,ROW(C39))="","",INDEX('DATA INPUT - ordered'!C:C,ROW(C39)))</f>
        <v/>
      </c>
      <c r="D39" s="36" t="str" cm="1">
        <f t="array" ref="D39">IF(INDEX('DATA INPUT - ordered'!D:D,ROW(D39))="","",INDEX('DATA INPUT - ordered'!D:D,ROW(D39)))</f>
        <v/>
      </c>
      <c r="E39" s="36" t="str" cm="1">
        <f t="array" ref="E39">IF(INDEX('DATA INPUT - ordered'!E:E,ROW(E39))="","",INDEX('DATA INPUT - ordered'!E:E,ROW(E39)))</f>
        <v/>
      </c>
      <c r="F39" s="37" t="str" cm="1">
        <f t="array" ref="F39">IF(INDEX('DATA INPUT - ordered'!F:F,ROW(F39))="","",INDEX('DATA INPUT - ordered'!F:F,ROW(F39)))</f>
        <v/>
      </c>
      <c r="G39" s="37" t="str" cm="1">
        <f t="array" ref="G39">IF(INDEX('DATA INPUT - ordered'!G:G,ROW(G39))="","",INDEX('DATA INPUT - ordered'!G:G,ROW(G39)))</f>
        <v/>
      </c>
      <c r="H39" s="38" t="str" cm="1">
        <f t="array" ref="H39">IF(INDEX('DATA INPUT - ordered'!H:H,ROW(H39))="","",INDEX('DATA INPUT - ordered'!H:H,ROW(H39)))</f>
        <v/>
      </c>
      <c r="I39" s="36" t="str" cm="1">
        <f t="array" ref="I39">IF(INDEX('DATA INPUT - ordered'!K:K,ROW(I39))="","",INDEX('DATA INPUT - ordered'!K:K,ROW(I39)))</f>
        <v/>
      </c>
      <c r="J39" s="65" t="str">
        <f t="shared" si="0"/>
        <v/>
      </c>
      <c r="K39" s="41" t="str">
        <f t="shared" si="4"/>
        <v/>
      </c>
      <c r="L39" s="41" t="str">
        <f t="shared" si="1"/>
        <v/>
      </c>
      <c r="M39" s="41" t="str">
        <f t="shared" si="2"/>
        <v/>
      </c>
      <c r="N39" s="41" t="str">
        <f t="shared" si="3"/>
        <v/>
      </c>
    </row>
    <row r="40" spans="1:14" s="34" customFormat="1">
      <c r="A40" s="36" t="str" cm="1">
        <f t="array" ref="A40">IF(INDEX('DATA INPUT - ordered'!A:A,ROW(A40))="","",INDEX('DATA INPUT - ordered'!A:A,ROW(A40)))</f>
        <v/>
      </c>
      <c r="B40" s="36" t="str" cm="1">
        <f t="array" ref="B40">IF(INDEX('DATA INPUT - ordered'!B:B,ROW(B40))="","",INDEX('DATA INPUT - ordered'!B:B,ROW(B40)))</f>
        <v/>
      </c>
      <c r="C40" s="36" t="str" cm="1">
        <f t="array" ref="C40">IF(INDEX('DATA INPUT - ordered'!C:C,ROW(C40))="","",INDEX('DATA INPUT - ordered'!C:C,ROW(C40)))</f>
        <v/>
      </c>
      <c r="D40" s="36" t="str" cm="1">
        <f t="array" ref="D40">IF(INDEX('DATA INPUT - ordered'!D:D,ROW(D40))="","",INDEX('DATA INPUT - ordered'!D:D,ROW(D40)))</f>
        <v/>
      </c>
      <c r="E40" s="36" t="str" cm="1">
        <f t="array" ref="E40">IF(INDEX('DATA INPUT - ordered'!E:E,ROW(E40))="","",INDEX('DATA INPUT - ordered'!E:E,ROW(E40)))</f>
        <v/>
      </c>
      <c r="F40" s="37" t="str" cm="1">
        <f t="array" ref="F40">IF(INDEX('DATA INPUT - ordered'!F:F,ROW(F40))="","",INDEX('DATA INPUT - ordered'!F:F,ROW(F40)))</f>
        <v/>
      </c>
      <c r="G40" s="37" t="str" cm="1">
        <f t="array" ref="G40">IF(INDEX('DATA INPUT - ordered'!G:G,ROW(G40))="","",INDEX('DATA INPUT - ordered'!G:G,ROW(G40)))</f>
        <v/>
      </c>
      <c r="H40" s="38" t="str" cm="1">
        <f t="array" ref="H40">IF(INDEX('DATA INPUT - ordered'!H:H,ROW(H40))="","",INDEX('DATA INPUT - ordered'!H:H,ROW(H40)))</f>
        <v/>
      </c>
      <c r="I40" s="36" t="str" cm="1">
        <f t="array" ref="I40">IF(INDEX('DATA INPUT - ordered'!K:K,ROW(I40))="","",INDEX('DATA INPUT - ordered'!K:K,ROW(I40)))</f>
        <v/>
      </c>
      <c r="J40" s="65" t="str">
        <f t="shared" si="0"/>
        <v/>
      </c>
      <c r="K40" s="41" t="str">
        <f t="shared" si="4"/>
        <v/>
      </c>
      <c r="L40" s="41" t="str">
        <f t="shared" si="1"/>
        <v/>
      </c>
      <c r="M40" s="41" t="str">
        <f t="shared" si="2"/>
        <v/>
      </c>
      <c r="N40" s="41" t="str">
        <f t="shared" si="3"/>
        <v/>
      </c>
    </row>
    <row r="41" spans="1:14" s="34" customFormat="1">
      <c r="A41" s="36" t="str" cm="1">
        <f t="array" ref="A41">IF(INDEX('DATA INPUT - ordered'!A:A,ROW(A41))="","",INDEX('DATA INPUT - ordered'!A:A,ROW(A41)))</f>
        <v/>
      </c>
      <c r="B41" s="36" t="str" cm="1">
        <f t="array" ref="B41">IF(INDEX('DATA INPUT - ordered'!B:B,ROW(B41))="","",INDEX('DATA INPUT - ordered'!B:B,ROW(B41)))</f>
        <v/>
      </c>
      <c r="C41" s="36" t="str" cm="1">
        <f t="array" ref="C41">IF(INDEX('DATA INPUT - ordered'!C:C,ROW(C41))="","",INDEX('DATA INPUT - ordered'!C:C,ROW(C41)))</f>
        <v/>
      </c>
      <c r="D41" s="36" t="str" cm="1">
        <f t="array" ref="D41">IF(INDEX('DATA INPUT - ordered'!D:D,ROW(D41))="","",INDEX('DATA INPUT - ordered'!D:D,ROW(D41)))</f>
        <v/>
      </c>
      <c r="E41" s="36" t="str" cm="1">
        <f t="array" ref="E41">IF(INDEX('DATA INPUT - ordered'!E:E,ROW(E41))="","",INDEX('DATA INPUT - ordered'!E:E,ROW(E41)))</f>
        <v/>
      </c>
      <c r="F41" s="37" t="str" cm="1">
        <f t="array" ref="F41">IF(INDEX('DATA INPUT - ordered'!F:F,ROW(F41))="","",INDEX('DATA INPUT - ordered'!F:F,ROW(F41)))</f>
        <v/>
      </c>
      <c r="G41" s="37" t="str" cm="1">
        <f t="array" ref="G41">IF(INDEX('DATA INPUT - ordered'!G:G,ROW(G41))="","",INDEX('DATA INPUT - ordered'!G:G,ROW(G41)))</f>
        <v/>
      </c>
      <c r="H41" s="38" t="str" cm="1">
        <f t="array" ref="H41">IF(INDEX('DATA INPUT - ordered'!H:H,ROW(H41))="","",INDEX('DATA INPUT - ordered'!H:H,ROW(H41)))</f>
        <v/>
      </c>
      <c r="I41" s="36" t="str" cm="1">
        <f t="array" ref="I41">IF(INDEX('DATA INPUT - ordered'!K:K,ROW(I41))="","",INDEX('DATA INPUT - ordered'!K:K,ROW(I41)))</f>
        <v/>
      </c>
      <c r="J41" s="65" t="str">
        <f t="shared" si="0"/>
        <v/>
      </c>
      <c r="K41" s="41" t="str">
        <f t="shared" si="4"/>
        <v/>
      </c>
      <c r="L41" s="41" t="str">
        <f t="shared" si="1"/>
        <v/>
      </c>
      <c r="M41" s="41" t="str">
        <f t="shared" si="2"/>
        <v/>
      </c>
      <c r="N41" s="41" t="str">
        <f t="shared" si="3"/>
        <v/>
      </c>
    </row>
    <row r="42" spans="1:14" s="34" customFormat="1">
      <c r="A42" s="36" t="str" cm="1">
        <f t="array" ref="A42">IF(INDEX('DATA INPUT - ordered'!A:A,ROW(A42))="","",INDEX('DATA INPUT - ordered'!A:A,ROW(A42)))</f>
        <v/>
      </c>
      <c r="B42" s="36" t="str" cm="1">
        <f t="array" ref="B42">IF(INDEX('DATA INPUT - ordered'!B:B,ROW(B42))="","",INDEX('DATA INPUT - ordered'!B:B,ROW(B42)))</f>
        <v/>
      </c>
      <c r="C42" s="36" t="str" cm="1">
        <f t="array" ref="C42">IF(INDEX('DATA INPUT - ordered'!C:C,ROW(C42))="","",INDEX('DATA INPUT - ordered'!C:C,ROW(C42)))</f>
        <v/>
      </c>
      <c r="D42" s="36" t="str" cm="1">
        <f t="array" ref="D42">IF(INDEX('DATA INPUT - ordered'!D:D,ROW(D42))="","",INDEX('DATA INPUT - ordered'!D:D,ROW(D42)))</f>
        <v/>
      </c>
      <c r="E42" s="36" t="str" cm="1">
        <f t="array" ref="E42">IF(INDEX('DATA INPUT - ordered'!E:E,ROW(E42))="","",INDEX('DATA INPUT - ordered'!E:E,ROW(E42)))</f>
        <v/>
      </c>
      <c r="F42" s="37" t="str" cm="1">
        <f t="array" ref="F42">IF(INDEX('DATA INPUT - ordered'!F:F,ROW(F42))="","",INDEX('DATA INPUT - ordered'!F:F,ROW(F42)))</f>
        <v/>
      </c>
      <c r="G42" s="37" t="str" cm="1">
        <f t="array" ref="G42">IF(INDEX('DATA INPUT - ordered'!G:G,ROW(G42))="","",INDEX('DATA INPUT - ordered'!G:G,ROW(G42)))</f>
        <v/>
      </c>
      <c r="H42" s="38" t="str" cm="1">
        <f t="array" ref="H42">IF(INDEX('DATA INPUT - ordered'!H:H,ROW(H42))="","",INDEX('DATA INPUT - ordered'!H:H,ROW(H42)))</f>
        <v/>
      </c>
      <c r="I42" s="36" t="str" cm="1">
        <f t="array" ref="I42">IF(INDEX('DATA INPUT - ordered'!K:K,ROW(I42))="","",INDEX('DATA INPUT - ordered'!K:K,ROW(I42)))</f>
        <v/>
      </c>
      <c r="J42" s="65" t="str">
        <f t="shared" si="0"/>
        <v/>
      </c>
      <c r="K42" s="41" t="str">
        <f t="shared" si="4"/>
        <v/>
      </c>
      <c r="L42" s="41" t="str">
        <f t="shared" si="1"/>
        <v/>
      </c>
      <c r="M42" s="41" t="str">
        <f t="shared" si="2"/>
        <v/>
      </c>
      <c r="N42" s="41" t="str">
        <f t="shared" si="3"/>
        <v/>
      </c>
    </row>
    <row r="43" spans="1:14" s="34" customFormat="1">
      <c r="A43" s="36" t="str" cm="1">
        <f t="array" ref="A43">IF(INDEX('DATA INPUT - ordered'!A:A,ROW(A43))="","",INDEX('DATA INPUT - ordered'!A:A,ROW(A43)))</f>
        <v/>
      </c>
      <c r="B43" s="36" t="str" cm="1">
        <f t="array" ref="B43">IF(INDEX('DATA INPUT - ordered'!B:B,ROW(B43))="","",INDEX('DATA INPUT - ordered'!B:B,ROW(B43)))</f>
        <v/>
      </c>
      <c r="C43" s="36" t="str" cm="1">
        <f t="array" ref="C43">IF(INDEX('DATA INPUT - ordered'!C:C,ROW(C43))="","",INDEX('DATA INPUT - ordered'!C:C,ROW(C43)))</f>
        <v/>
      </c>
      <c r="D43" s="36" t="str" cm="1">
        <f t="array" ref="D43">IF(INDEX('DATA INPUT - ordered'!D:D,ROW(D43))="","",INDEX('DATA INPUT - ordered'!D:D,ROW(D43)))</f>
        <v/>
      </c>
      <c r="E43" s="36" t="str" cm="1">
        <f t="array" ref="E43">IF(INDEX('DATA INPUT - ordered'!E:E,ROW(E43))="","",INDEX('DATA INPUT - ordered'!E:E,ROW(E43)))</f>
        <v/>
      </c>
      <c r="F43" s="37" t="str" cm="1">
        <f t="array" ref="F43">IF(INDEX('DATA INPUT - ordered'!F:F,ROW(F43))="","",INDEX('DATA INPUT - ordered'!F:F,ROW(F43)))</f>
        <v/>
      </c>
      <c r="G43" s="37" t="str" cm="1">
        <f t="array" ref="G43">IF(INDEX('DATA INPUT - ordered'!G:G,ROW(G43))="","",INDEX('DATA INPUT - ordered'!G:G,ROW(G43)))</f>
        <v/>
      </c>
      <c r="H43" s="38" t="str" cm="1">
        <f t="array" ref="H43">IF(INDEX('DATA INPUT - ordered'!H:H,ROW(H43))="","",INDEX('DATA INPUT - ordered'!H:H,ROW(H43)))</f>
        <v/>
      </c>
      <c r="I43" s="36" t="str" cm="1">
        <f t="array" ref="I43">IF(INDEX('DATA INPUT - ordered'!K:K,ROW(I43))="","",INDEX('DATA INPUT - ordered'!K:K,ROW(I43)))</f>
        <v/>
      </c>
      <c r="J43" s="65" t="str">
        <f t="shared" si="0"/>
        <v/>
      </c>
      <c r="K43" s="41" t="str">
        <f t="shared" si="4"/>
        <v/>
      </c>
      <c r="L43" s="41" t="str">
        <f t="shared" si="1"/>
        <v/>
      </c>
      <c r="M43" s="41" t="str">
        <f t="shared" si="2"/>
        <v/>
      </c>
      <c r="N43" s="41" t="str">
        <f t="shared" si="3"/>
        <v/>
      </c>
    </row>
    <row r="44" spans="1:14" s="34" customFormat="1">
      <c r="A44" s="36" t="str" cm="1">
        <f t="array" ref="A44">IF(INDEX('DATA INPUT - ordered'!A:A,ROW(A44))="","",INDEX('DATA INPUT - ordered'!A:A,ROW(A44)))</f>
        <v/>
      </c>
      <c r="B44" s="36" t="str" cm="1">
        <f t="array" ref="B44">IF(INDEX('DATA INPUT - ordered'!B:B,ROW(B44))="","",INDEX('DATA INPUT - ordered'!B:B,ROW(B44)))</f>
        <v/>
      </c>
      <c r="C44" s="36" t="str" cm="1">
        <f t="array" ref="C44">IF(INDEX('DATA INPUT - ordered'!C:C,ROW(C44))="","",INDEX('DATA INPUT - ordered'!C:C,ROW(C44)))</f>
        <v/>
      </c>
      <c r="D44" s="36" t="str" cm="1">
        <f t="array" ref="D44">IF(INDEX('DATA INPUT - ordered'!D:D,ROW(D44))="","",INDEX('DATA INPUT - ordered'!D:D,ROW(D44)))</f>
        <v/>
      </c>
      <c r="E44" s="36" t="str" cm="1">
        <f t="array" ref="E44">IF(INDEX('DATA INPUT - ordered'!E:E,ROW(E44))="","",INDEX('DATA INPUT - ordered'!E:E,ROW(E44)))</f>
        <v/>
      </c>
      <c r="F44" s="37" t="str" cm="1">
        <f t="array" ref="F44">IF(INDEX('DATA INPUT - ordered'!F:F,ROW(F44))="","",INDEX('DATA INPUT - ordered'!F:F,ROW(F44)))</f>
        <v/>
      </c>
      <c r="G44" s="37" t="str" cm="1">
        <f t="array" ref="G44">IF(INDEX('DATA INPUT - ordered'!G:G,ROW(G44))="","",INDEX('DATA INPUT - ordered'!G:G,ROW(G44)))</f>
        <v/>
      </c>
      <c r="H44" s="38" t="str" cm="1">
        <f t="array" ref="H44">IF(INDEX('DATA INPUT - ordered'!H:H,ROW(H44))="","",INDEX('DATA INPUT - ordered'!H:H,ROW(H44)))</f>
        <v/>
      </c>
      <c r="I44" s="36" t="str" cm="1">
        <f t="array" ref="I44">IF(INDEX('DATA INPUT - ordered'!K:K,ROW(I44))="","",INDEX('DATA INPUT - ordered'!K:K,ROW(I44)))</f>
        <v/>
      </c>
      <c r="J44" s="65" t="str">
        <f t="shared" si="0"/>
        <v/>
      </c>
      <c r="K44" s="41" t="str">
        <f t="shared" si="4"/>
        <v/>
      </c>
      <c r="L44" s="41" t="str">
        <f t="shared" si="1"/>
        <v/>
      </c>
      <c r="M44" s="41" t="str">
        <f t="shared" si="2"/>
        <v/>
      </c>
      <c r="N44" s="41" t="str">
        <f t="shared" si="3"/>
        <v/>
      </c>
    </row>
    <row r="45" spans="1:14" s="34" customFormat="1">
      <c r="A45" s="36" t="str" cm="1">
        <f t="array" ref="A45">IF(INDEX('DATA INPUT - ordered'!A:A,ROW(A45))="","",INDEX('DATA INPUT - ordered'!A:A,ROW(A45)))</f>
        <v/>
      </c>
      <c r="B45" s="36" t="str" cm="1">
        <f t="array" ref="B45">IF(INDEX('DATA INPUT - ordered'!B:B,ROW(B45))="","",INDEX('DATA INPUT - ordered'!B:B,ROW(B45)))</f>
        <v/>
      </c>
      <c r="C45" s="36" t="str" cm="1">
        <f t="array" ref="C45">IF(INDEX('DATA INPUT - ordered'!C:C,ROW(C45))="","",INDEX('DATA INPUT - ordered'!C:C,ROW(C45)))</f>
        <v/>
      </c>
      <c r="D45" s="36" t="str" cm="1">
        <f t="array" ref="D45">IF(INDEX('DATA INPUT - ordered'!D:D,ROW(D45))="","",INDEX('DATA INPUT - ordered'!D:D,ROW(D45)))</f>
        <v/>
      </c>
      <c r="E45" s="36" t="str" cm="1">
        <f t="array" ref="E45">IF(INDEX('DATA INPUT - ordered'!E:E,ROW(E45))="","",INDEX('DATA INPUT - ordered'!E:E,ROW(E45)))</f>
        <v/>
      </c>
      <c r="F45" s="37" t="str" cm="1">
        <f t="array" ref="F45">IF(INDEX('DATA INPUT - ordered'!F:F,ROW(F45))="","",INDEX('DATA INPUT - ordered'!F:F,ROW(F45)))</f>
        <v/>
      </c>
      <c r="G45" s="37" t="str" cm="1">
        <f t="array" ref="G45">IF(INDEX('DATA INPUT - ordered'!G:G,ROW(G45))="","",INDEX('DATA INPUT - ordered'!G:G,ROW(G45)))</f>
        <v/>
      </c>
      <c r="H45" s="38" t="str" cm="1">
        <f t="array" ref="H45">IF(INDEX('DATA INPUT - ordered'!H:H,ROW(H45))="","",INDEX('DATA INPUT - ordered'!H:H,ROW(H45)))</f>
        <v/>
      </c>
      <c r="I45" s="36" t="str" cm="1">
        <f t="array" ref="I45">IF(INDEX('DATA INPUT - ordered'!K:K,ROW(I45))="","",INDEX('DATA INPUT - ordered'!K:K,ROW(I45)))</f>
        <v/>
      </c>
      <c r="J45" s="65" t="str">
        <f t="shared" si="0"/>
        <v/>
      </c>
      <c r="K45" s="41" t="str">
        <f t="shared" si="4"/>
        <v/>
      </c>
      <c r="L45" s="41" t="str">
        <f t="shared" si="1"/>
        <v/>
      </c>
      <c r="M45" s="41" t="str">
        <f t="shared" si="2"/>
        <v/>
      </c>
      <c r="N45" s="41" t="str">
        <f t="shared" si="3"/>
        <v/>
      </c>
    </row>
    <row r="46" spans="1:14" s="34" customFormat="1">
      <c r="A46" s="36" t="str" cm="1">
        <f t="array" ref="A46">IF(INDEX('DATA INPUT - ordered'!A:A,ROW(A46))="","",INDEX('DATA INPUT - ordered'!A:A,ROW(A46)))</f>
        <v/>
      </c>
      <c r="B46" s="36" t="str" cm="1">
        <f t="array" ref="B46">IF(INDEX('DATA INPUT - ordered'!B:B,ROW(B46))="","",INDEX('DATA INPUT - ordered'!B:B,ROW(B46)))</f>
        <v/>
      </c>
      <c r="C46" s="36" t="str" cm="1">
        <f t="array" ref="C46">IF(INDEX('DATA INPUT - ordered'!C:C,ROW(C46))="","",INDEX('DATA INPUT - ordered'!C:C,ROW(C46)))</f>
        <v/>
      </c>
      <c r="D46" s="36" t="str" cm="1">
        <f t="array" ref="D46">IF(INDEX('DATA INPUT - ordered'!D:D,ROW(D46))="","",INDEX('DATA INPUT - ordered'!D:D,ROW(D46)))</f>
        <v/>
      </c>
      <c r="E46" s="36" t="str" cm="1">
        <f t="array" ref="E46">IF(INDEX('DATA INPUT - ordered'!E:E,ROW(E46))="","",INDEX('DATA INPUT - ordered'!E:E,ROW(E46)))</f>
        <v/>
      </c>
      <c r="F46" s="37" t="str" cm="1">
        <f t="array" ref="F46">IF(INDEX('DATA INPUT - ordered'!F:F,ROW(F46))="","",INDEX('DATA INPUT - ordered'!F:F,ROW(F46)))</f>
        <v/>
      </c>
      <c r="G46" s="37" t="str" cm="1">
        <f t="array" ref="G46">IF(INDEX('DATA INPUT - ordered'!G:G,ROW(G46))="","",INDEX('DATA INPUT - ordered'!G:G,ROW(G46)))</f>
        <v/>
      </c>
      <c r="H46" s="38" t="str" cm="1">
        <f t="array" ref="H46">IF(INDEX('DATA INPUT - ordered'!H:H,ROW(H46))="","",INDEX('DATA INPUT - ordered'!H:H,ROW(H46)))</f>
        <v/>
      </c>
      <c r="I46" s="36" t="str" cm="1">
        <f t="array" ref="I46">IF(INDEX('DATA INPUT - ordered'!K:K,ROW(I46))="","",INDEX('DATA INPUT - ordered'!K:K,ROW(I46)))</f>
        <v/>
      </c>
      <c r="J46" s="65" t="str">
        <f t="shared" si="0"/>
        <v/>
      </c>
      <c r="K46" s="41" t="str">
        <f t="shared" si="4"/>
        <v/>
      </c>
      <c r="L46" s="41" t="str">
        <f t="shared" si="1"/>
        <v/>
      </c>
      <c r="M46" s="41" t="str">
        <f t="shared" si="2"/>
        <v/>
      </c>
      <c r="N46" s="41" t="str">
        <f t="shared" si="3"/>
        <v/>
      </c>
    </row>
    <row r="47" spans="1:14" s="34" customFormat="1">
      <c r="A47" s="36" t="str" cm="1">
        <f t="array" ref="A47">IF(INDEX('DATA INPUT - ordered'!A:A,ROW(A47))="","",INDEX('DATA INPUT - ordered'!A:A,ROW(A47)))</f>
        <v/>
      </c>
      <c r="B47" s="36" t="str" cm="1">
        <f t="array" ref="B47">IF(INDEX('DATA INPUT - ordered'!B:B,ROW(B47))="","",INDEX('DATA INPUT - ordered'!B:B,ROW(B47)))</f>
        <v/>
      </c>
      <c r="C47" s="36" t="str" cm="1">
        <f t="array" ref="C47">IF(INDEX('DATA INPUT - ordered'!C:C,ROW(C47))="","",INDEX('DATA INPUT - ordered'!C:C,ROW(C47)))</f>
        <v/>
      </c>
      <c r="D47" s="36" t="str" cm="1">
        <f t="array" ref="D47">IF(INDEX('DATA INPUT - ordered'!D:D,ROW(D47))="","",INDEX('DATA INPUT - ordered'!D:D,ROW(D47)))</f>
        <v/>
      </c>
      <c r="E47" s="36" t="str" cm="1">
        <f t="array" ref="E47">IF(INDEX('DATA INPUT - ordered'!E:E,ROW(E47))="","",INDEX('DATA INPUT - ordered'!E:E,ROW(E47)))</f>
        <v/>
      </c>
      <c r="F47" s="37" t="str" cm="1">
        <f t="array" ref="F47">IF(INDEX('DATA INPUT - ordered'!F:F,ROW(F47))="","",INDEX('DATA INPUT - ordered'!F:F,ROW(F47)))</f>
        <v/>
      </c>
      <c r="G47" s="37" t="str" cm="1">
        <f t="array" ref="G47">IF(INDEX('DATA INPUT - ordered'!G:G,ROW(G47))="","",INDEX('DATA INPUT - ordered'!G:G,ROW(G47)))</f>
        <v/>
      </c>
      <c r="H47" s="38" t="str" cm="1">
        <f t="array" ref="H47">IF(INDEX('DATA INPUT - ordered'!H:H,ROW(H47))="","",INDEX('DATA INPUT - ordered'!H:H,ROW(H47)))</f>
        <v/>
      </c>
      <c r="I47" s="36" t="str" cm="1">
        <f t="array" ref="I47">IF(INDEX('DATA INPUT - ordered'!K:K,ROW(I47))="","",INDEX('DATA INPUT - ordered'!K:K,ROW(I47)))</f>
        <v/>
      </c>
      <c r="J47" s="65" t="str">
        <f t="shared" si="0"/>
        <v/>
      </c>
      <c r="K47" s="41" t="str">
        <f t="shared" si="4"/>
        <v/>
      </c>
      <c r="L47" s="41" t="str">
        <f t="shared" si="1"/>
        <v/>
      </c>
      <c r="M47" s="41" t="str">
        <f t="shared" si="2"/>
        <v/>
      </c>
      <c r="N47" s="41" t="str">
        <f t="shared" si="3"/>
        <v/>
      </c>
    </row>
    <row r="48" spans="1:14" s="34" customFormat="1">
      <c r="A48" s="36" t="str" cm="1">
        <f t="array" ref="A48">IF(INDEX('DATA INPUT - ordered'!A:A,ROW(A48))="","",INDEX('DATA INPUT - ordered'!A:A,ROW(A48)))</f>
        <v/>
      </c>
      <c r="B48" s="36" t="str" cm="1">
        <f t="array" ref="B48">IF(INDEX('DATA INPUT - ordered'!B:B,ROW(B48))="","",INDEX('DATA INPUT - ordered'!B:B,ROW(B48)))</f>
        <v/>
      </c>
      <c r="C48" s="36" t="str" cm="1">
        <f t="array" ref="C48">IF(INDEX('DATA INPUT - ordered'!C:C,ROW(C48))="","",INDEX('DATA INPUT - ordered'!C:C,ROW(C48)))</f>
        <v/>
      </c>
      <c r="D48" s="36" t="str" cm="1">
        <f t="array" ref="D48">IF(INDEX('DATA INPUT - ordered'!D:D,ROW(D48))="","",INDEX('DATA INPUT - ordered'!D:D,ROW(D48)))</f>
        <v/>
      </c>
      <c r="E48" s="36" t="str" cm="1">
        <f t="array" ref="E48">IF(INDEX('DATA INPUT - ordered'!E:E,ROW(E48))="","",INDEX('DATA INPUT - ordered'!E:E,ROW(E48)))</f>
        <v/>
      </c>
      <c r="F48" s="37" t="str" cm="1">
        <f t="array" ref="F48">IF(INDEX('DATA INPUT - ordered'!F:F,ROW(F48))="","",INDEX('DATA INPUT - ordered'!F:F,ROW(F48)))</f>
        <v/>
      </c>
      <c r="G48" s="37" t="str" cm="1">
        <f t="array" ref="G48">IF(INDEX('DATA INPUT - ordered'!G:G,ROW(G48))="","",INDEX('DATA INPUT - ordered'!G:G,ROW(G48)))</f>
        <v/>
      </c>
      <c r="H48" s="38" t="str" cm="1">
        <f t="array" ref="H48">IF(INDEX('DATA INPUT - ordered'!H:H,ROW(H48))="","",INDEX('DATA INPUT - ordered'!H:H,ROW(H48)))</f>
        <v/>
      </c>
      <c r="I48" s="36" t="str" cm="1">
        <f t="array" ref="I48">IF(INDEX('DATA INPUT - ordered'!K:K,ROW(I48))="","",INDEX('DATA INPUT - ordered'!K:K,ROW(I48)))</f>
        <v/>
      </c>
      <c r="J48" s="65" t="str">
        <f t="shared" si="0"/>
        <v/>
      </c>
      <c r="K48" s="41" t="str">
        <f t="shared" si="4"/>
        <v/>
      </c>
      <c r="L48" s="41" t="str">
        <f t="shared" si="1"/>
        <v/>
      </c>
      <c r="M48" s="41" t="str">
        <f t="shared" si="2"/>
        <v/>
      </c>
      <c r="N48" s="41" t="str">
        <f t="shared" si="3"/>
        <v/>
      </c>
    </row>
    <row r="49" spans="1:14" s="34" customFormat="1">
      <c r="A49" s="36" t="str" cm="1">
        <f t="array" ref="A49">IF(INDEX('DATA INPUT - ordered'!A:A,ROW(A49))="","",INDEX('DATA INPUT - ordered'!A:A,ROW(A49)))</f>
        <v/>
      </c>
      <c r="B49" s="36" t="str" cm="1">
        <f t="array" ref="B49">IF(INDEX('DATA INPUT - ordered'!B:B,ROW(B49))="","",INDEX('DATA INPUT - ordered'!B:B,ROW(B49)))</f>
        <v/>
      </c>
      <c r="C49" s="36" t="str" cm="1">
        <f t="array" ref="C49">IF(INDEX('DATA INPUT - ordered'!C:C,ROW(C49))="","",INDEX('DATA INPUT - ordered'!C:C,ROW(C49)))</f>
        <v/>
      </c>
      <c r="D49" s="36" t="str" cm="1">
        <f t="array" ref="D49">IF(INDEX('DATA INPUT - ordered'!D:D,ROW(D49))="","",INDEX('DATA INPUT - ordered'!D:D,ROW(D49)))</f>
        <v/>
      </c>
      <c r="E49" s="36" t="str" cm="1">
        <f t="array" ref="E49">IF(INDEX('DATA INPUT - ordered'!E:E,ROW(E49))="","",INDEX('DATA INPUT - ordered'!E:E,ROW(E49)))</f>
        <v/>
      </c>
      <c r="F49" s="37" t="str" cm="1">
        <f t="array" ref="F49">IF(INDEX('DATA INPUT - ordered'!F:F,ROW(F49))="","",INDEX('DATA INPUT - ordered'!F:F,ROW(F49)))</f>
        <v/>
      </c>
      <c r="G49" s="37" t="str" cm="1">
        <f t="array" ref="G49">IF(INDEX('DATA INPUT - ordered'!G:G,ROW(G49))="","",INDEX('DATA INPUT - ordered'!G:G,ROW(G49)))</f>
        <v/>
      </c>
      <c r="H49" s="38" t="str" cm="1">
        <f t="array" ref="H49">IF(INDEX('DATA INPUT - ordered'!H:H,ROW(H49))="","",INDEX('DATA INPUT - ordered'!H:H,ROW(H49)))</f>
        <v/>
      </c>
      <c r="I49" s="36" t="str" cm="1">
        <f t="array" ref="I49">IF(INDEX('DATA INPUT - ordered'!K:K,ROW(I49))="","",INDEX('DATA INPUT - ordered'!K:K,ROW(I49)))</f>
        <v/>
      </c>
      <c r="J49" s="65" t="str">
        <f t="shared" si="0"/>
        <v/>
      </c>
      <c r="K49" s="41" t="str">
        <f t="shared" si="4"/>
        <v/>
      </c>
      <c r="L49" s="41" t="str">
        <f t="shared" si="1"/>
        <v/>
      </c>
      <c r="M49" s="41" t="str">
        <f t="shared" si="2"/>
        <v/>
      </c>
      <c r="N49" s="41" t="str">
        <f t="shared" si="3"/>
        <v/>
      </c>
    </row>
    <row r="50" spans="1:14" s="34" customFormat="1">
      <c r="A50" s="36" t="str" cm="1">
        <f t="array" ref="A50">IF(INDEX('DATA INPUT - ordered'!A:A,ROW(A50))="","",INDEX('DATA INPUT - ordered'!A:A,ROW(A50)))</f>
        <v/>
      </c>
      <c r="B50" s="36" t="str" cm="1">
        <f t="array" ref="B50">IF(INDEX('DATA INPUT - ordered'!B:B,ROW(B50))="","",INDEX('DATA INPUT - ordered'!B:B,ROW(B50)))</f>
        <v/>
      </c>
      <c r="C50" s="36" t="str" cm="1">
        <f t="array" ref="C50">IF(INDEX('DATA INPUT - ordered'!C:C,ROW(C50))="","",INDEX('DATA INPUT - ordered'!C:C,ROW(C50)))</f>
        <v/>
      </c>
      <c r="D50" s="36" t="str" cm="1">
        <f t="array" ref="D50">IF(INDEX('DATA INPUT - ordered'!D:D,ROW(D50))="","",INDEX('DATA INPUT - ordered'!D:D,ROW(D50)))</f>
        <v/>
      </c>
      <c r="E50" s="36" t="str" cm="1">
        <f t="array" ref="E50">IF(INDEX('DATA INPUT - ordered'!E:E,ROW(E50))="","",INDEX('DATA INPUT - ordered'!E:E,ROW(E50)))</f>
        <v/>
      </c>
      <c r="F50" s="37" t="str" cm="1">
        <f t="array" ref="F50">IF(INDEX('DATA INPUT - ordered'!F:F,ROW(F50))="","",INDEX('DATA INPUT - ordered'!F:F,ROW(F50)))</f>
        <v/>
      </c>
      <c r="G50" s="37" t="str" cm="1">
        <f t="array" ref="G50">IF(INDEX('DATA INPUT - ordered'!G:G,ROW(G50))="","",INDEX('DATA INPUT - ordered'!G:G,ROW(G50)))</f>
        <v/>
      </c>
      <c r="H50" s="38" t="str" cm="1">
        <f t="array" ref="H50">IF(INDEX('DATA INPUT - ordered'!H:H,ROW(H50))="","",INDEX('DATA INPUT - ordered'!H:H,ROW(H50)))</f>
        <v/>
      </c>
      <c r="I50" s="36" t="str" cm="1">
        <f t="array" ref="I50">IF(INDEX('DATA INPUT - ordered'!K:K,ROW(I50))="","",INDEX('DATA INPUT - ordered'!K:K,ROW(I50)))</f>
        <v/>
      </c>
      <c r="J50" s="65" t="str">
        <f t="shared" si="0"/>
        <v/>
      </c>
      <c r="K50" s="41" t="str">
        <f t="shared" si="4"/>
        <v/>
      </c>
      <c r="L50" s="41" t="str">
        <f t="shared" si="1"/>
        <v/>
      </c>
      <c r="M50" s="41" t="str">
        <f t="shared" si="2"/>
        <v/>
      </c>
      <c r="N50" s="41" t="str">
        <f t="shared" si="3"/>
        <v/>
      </c>
    </row>
  </sheetData>
  <mergeCells count="2">
    <mergeCell ref="J3:N3"/>
    <mergeCell ref="O3:R3"/>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33B3C-1EB7-4646-AA7D-0595B5D40613}">
  <sheetPr codeName="Sheet81">
    <tabColor theme="4"/>
  </sheetPr>
  <dimension ref="A1:R50"/>
  <sheetViews>
    <sheetView zoomScaleNormal="100" workbookViewId="0">
      <pane ySplit="6" topLeftCell="A7" activePane="bottomLeft" state="frozen"/>
      <selection pane="bottomLeft" activeCell="I5" sqref="I5"/>
    </sheetView>
  </sheetViews>
  <sheetFormatPr defaultColWidth="9.1796875" defaultRowHeight="14.5"/>
  <cols>
    <col min="1" max="2" width="9.1796875" style="107"/>
    <col min="3" max="3" width="39.7265625" style="104" bestFit="1" customWidth="1"/>
    <col min="4" max="4" width="16.26953125" style="104" customWidth="1"/>
    <col min="5" max="5" width="18.453125" style="104" customWidth="1"/>
    <col min="6" max="7" width="16.26953125" style="106" customWidth="1"/>
    <col min="8" max="8" width="16.1796875" style="105" customWidth="1"/>
    <col min="9" max="9" width="16.26953125" style="105" customWidth="1"/>
    <col min="10" max="10" width="11.81640625" style="107" customWidth="1"/>
    <col min="11" max="11" width="13.1796875" style="107" bestFit="1" customWidth="1"/>
    <col min="12" max="12" width="11.81640625" style="107" customWidth="1"/>
    <col min="13" max="13" width="12.7265625" style="107" bestFit="1" customWidth="1"/>
    <col min="14" max="14" width="19.54296875" style="107" bestFit="1" customWidth="1"/>
    <col min="15" max="15" width="15.7265625" style="107" bestFit="1" customWidth="1"/>
    <col min="16" max="16" width="15.26953125" style="107" customWidth="1"/>
    <col min="17" max="18" width="14" style="107" bestFit="1" customWidth="1"/>
    <col min="19" max="16384" width="9.1796875" style="107"/>
  </cols>
  <sheetData>
    <row r="1" spans="1:18" s="34" customFormat="1" ht="21">
      <c r="A1" s="62" t="s">
        <v>242</v>
      </c>
      <c r="F1" s="66"/>
      <c r="G1" s="66"/>
      <c r="H1" s="70"/>
      <c r="I1" s="70"/>
    </row>
    <row r="2" spans="1:18" s="34" customFormat="1">
      <c r="F2" s="66"/>
      <c r="G2" s="66"/>
      <c r="H2" s="70"/>
      <c r="I2" s="70"/>
    </row>
    <row r="3" spans="1:18" s="39" customFormat="1" ht="18.5">
      <c r="A3" s="101" t="s">
        <v>463</v>
      </c>
      <c r="C3" s="101"/>
      <c r="D3" s="101"/>
      <c r="E3" s="101"/>
      <c r="F3" s="101"/>
      <c r="G3" s="101"/>
      <c r="H3" s="101"/>
      <c r="I3" s="101"/>
      <c r="J3" s="227" t="s">
        <v>213</v>
      </c>
      <c r="K3" s="227"/>
      <c r="L3" s="227"/>
      <c r="M3" s="227"/>
      <c r="N3" s="227"/>
      <c r="O3" s="227" t="s">
        <v>214</v>
      </c>
      <c r="P3" s="227"/>
      <c r="Q3" s="227"/>
      <c r="R3" s="227"/>
    </row>
    <row r="4" spans="1:18" s="47" customFormat="1" ht="39">
      <c r="A4" s="47" t="s">
        <v>516</v>
      </c>
      <c r="B4" s="47" t="s">
        <v>517</v>
      </c>
      <c r="C4" s="47" t="s">
        <v>215</v>
      </c>
      <c r="D4" s="47" t="s">
        <v>216</v>
      </c>
      <c r="E4" s="47" t="s">
        <v>217</v>
      </c>
      <c r="F4" s="67" t="s">
        <v>219</v>
      </c>
      <c r="G4" s="67" t="s">
        <v>465</v>
      </c>
      <c r="H4" s="71" t="s">
        <v>245</v>
      </c>
      <c r="I4" s="71" t="s">
        <v>218</v>
      </c>
      <c r="J4" s="47" t="s">
        <v>256</v>
      </c>
      <c r="K4" s="47" t="s">
        <v>226</v>
      </c>
      <c r="L4" s="47" t="s">
        <v>229</v>
      </c>
      <c r="M4" s="47" t="s">
        <v>238</v>
      </c>
      <c r="N4" s="47" t="s">
        <v>239</v>
      </c>
      <c r="O4" s="47" t="s">
        <v>240</v>
      </c>
      <c r="P4" s="47" t="s">
        <v>241</v>
      </c>
      <c r="Q4" s="47" t="s">
        <v>211</v>
      </c>
      <c r="R4" s="47" t="s">
        <v>212</v>
      </c>
    </row>
    <row r="5" spans="1:18" s="80" customFormat="1" ht="25.5" customHeight="1">
      <c r="F5" s="82" t="s">
        <v>310</v>
      </c>
      <c r="G5" s="82" t="s">
        <v>354</v>
      </c>
      <c r="H5" s="81" t="s">
        <v>343</v>
      </c>
      <c r="I5" s="154" t="str">
        <f>'DATA INPUT - ordered'!$K$5</f>
        <v/>
      </c>
      <c r="J5" s="80" t="s">
        <v>345</v>
      </c>
      <c r="K5" s="83" t="s">
        <v>346</v>
      </c>
      <c r="L5" s="80" t="s">
        <v>347</v>
      </c>
      <c r="M5" s="80" t="s">
        <v>360</v>
      </c>
      <c r="N5" s="80" t="s">
        <v>361</v>
      </c>
      <c r="O5" s="83" t="s">
        <v>508</v>
      </c>
      <c r="P5" s="83" t="s">
        <v>509</v>
      </c>
      <c r="Q5" s="80" t="s">
        <v>362</v>
      </c>
      <c r="R5" s="80" t="s">
        <v>363</v>
      </c>
    </row>
    <row r="6" spans="1:18" s="34" customFormat="1">
      <c r="A6" s="43" t="s">
        <v>516</v>
      </c>
      <c r="B6" s="43" t="s">
        <v>517</v>
      </c>
      <c r="C6" s="43" t="s">
        <v>83</v>
      </c>
      <c r="D6" s="43" t="s">
        <v>84</v>
      </c>
      <c r="E6" s="43" t="s">
        <v>85</v>
      </c>
      <c r="F6" s="75" t="s">
        <v>87</v>
      </c>
      <c r="G6" s="75" t="s">
        <v>88</v>
      </c>
      <c r="H6" s="44" t="s">
        <v>105</v>
      </c>
      <c r="I6" s="76" t="s">
        <v>86</v>
      </c>
      <c r="J6" s="45" t="s">
        <v>228</v>
      </c>
      <c r="K6" s="45" t="s">
        <v>344</v>
      </c>
      <c r="L6" s="45" t="s">
        <v>249</v>
      </c>
      <c r="M6" s="45" t="s">
        <v>111</v>
      </c>
      <c r="N6" s="45" t="s">
        <v>112</v>
      </c>
      <c r="O6" s="46" t="s">
        <v>8</v>
      </c>
      <c r="P6" s="46" t="s">
        <v>113</v>
      </c>
      <c r="Q6" s="46" t="s">
        <v>114</v>
      </c>
      <c r="R6" s="46" t="s">
        <v>115</v>
      </c>
    </row>
    <row r="7" spans="1:18" s="34" customFormat="1">
      <c r="A7" s="36" t="str" cm="1">
        <f t="array" ref="A7">IF(INDEX('DATA INPUT - ordered'!A:A,ROW(A7))="","",INDEX('DATA INPUT - ordered'!A:A,ROW(A7)))</f>
        <v>Indonesia</v>
      </c>
      <c r="B7" s="36" cm="1">
        <f t="array" ref="B7">IF(INDEX('DATA INPUT - ordered'!B:B,ROW(B7))="","",INDEX('DATA INPUT - ordered'!B:B,ROW(B7)))</f>
        <v>2017</v>
      </c>
      <c r="C7" s="36" t="str" cm="1">
        <f t="array" ref="C7">IF(INDEX('DATA INPUT - ordered'!C:C,ROW(C7))="","",INDEX('DATA INPUT - ordered'!C:C,ROW(C7)))</f>
        <v>Births attended by skilled health personnel (%)</v>
      </c>
      <c r="D7" s="36" t="str" cm="1">
        <f t="array" ref="D7">IF(INDEX('DATA INPUT - ordered'!D:D,ROW(D7))="","",INDEX('DATA INPUT - ordered'!D:D,ROW(D7)))</f>
        <v>Economic status</v>
      </c>
      <c r="E7" s="36" t="str" cm="1">
        <f t="array" ref="E7">IF(INDEX('DATA INPUT - ordered'!E:E,ROW(E7))="","",INDEX('DATA INPUT - ordered'!E:E,ROW(E7)))</f>
        <v>Quintile 1 (poorest)</v>
      </c>
      <c r="F7" s="37" cm="1">
        <f t="array" ref="F7">IF(INDEX('DATA INPUT - ordered'!F:F,ROW(F7))="","",INDEX('DATA INPUT - ordered'!F:F,ROW(F7)))</f>
        <v>75.599999999999994</v>
      </c>
      <c r="G7" s="37" cm="1">
        <f t="array" ref="G7">IF(INDEX('DATA INPUT - ordered'!G:G,ROW(G7))="","",INDEX('DATA INPUT - ordered'!G:G,ROW(G7)))</f>
        <v>1.599613</v>
      </c>
      <c r="H7" s="38" cm="1">
        <f t="array" ref="H7">IF(INDEX('DATA INPUT - ordered'!H:H,ROW(H7))="","",INDEX('DATA INPUT - ordered'!H:H,ROW(H7)))</f>
        <v>2072.4360000000001</v>
      </c>
      <c r="I7" s="36" cm="1">
        <f t="array" ref="I7">IF(INDEX('DATA INPUT - ordered'!K:K,ROW(I7))="","",INDEX('DATA INPUT - ordered'!K:K,ROW(I7)))</f>
        <v>1</v>
      </c>
      <c r="J7" s="65">
        <f t="shared" ref="J7:J50" si="0">IF($I$5&lt;&gt;"","",IFERROR(H7/SUM(H:H),""))</f>
        <v>0.20510369165386771</v>
      </c>
      <c r="K7" s="41">
        <f>J7</f>
        <v>0.20510369165386771</v>
      </c>
      <c r="L7" s="41">
        <f>IFERROR(K7-0.5*J7,"")</f>
        <v>0.10255184582693386</v>
      </c>
      <c r="M7" s="41">
        <f>IFERROR(J7*(2*L7-1)*F7,"")</f>
        <v>-12.325534249681008</v>
      </c>
      <c r="N7" s="41">
        <f>IFERROR((J7^2)*(G7^2)*(((2*L7-1)-$O$7)^2),"")</f>
        <v>3.2393532943430601</v>
      </c>
      <c r="O7" s="42">
        <f>(SUM(M:M)/SUMPRODUCT(J:J,F:F))*100</f>
        <v>4.6909136157917022</v>
      </c>
      <c r="P7" s="74">
        <f>SQRT(SUM(N:N)/(SUMPRODUCT(J:J,F:F)^2))</f>
        <v>2.5155296961874078E-2</v>
      </c>
      <c r="Q7" s="42">
        <f>IF(P7=0,0,O7-1.96*P7)</f>
        <v>4.6416092337464292</v>
      </c>
      <c r="R7" s="42">
        <f>IF(P7=0,0,O7+1.96*P7)</f>
        <v>4.7402179978369752</v>
      </c>
    </row>
    <row r="8" spans="1:18" s="34" customFormat="1">
      <c r="A8" s="36" t="str" cm="1">
        <f t="array" ref="A8">IF(INDEX('DATA INPUT - ordered'!A:A,ROW(A8))="","",INDEX('DATA INPUT - ordered'!A:A,ROW(A8)))</f>
        <v>Indonesia</v>
      </c>
      <c r="B8" s="36" cm="1">
        <f t="array" ref="B8">IF(INDEX('DATA INPUT - ordered'!B:B,ROW(B8))="","",INDEX('DATA INPUT - ordered'!B:B,ROW(B8)))</f>
        <v>2017</v>
      </c>
      <c r="C8" s="36" t="str" cm="1">
        <f t="array" ref="C8">IF(INDEX('DATA INPUT - ordered'!C:C,ROW(C8))="","",INDEX('DATA INPUT - ordered'!C:C,ROW(C8)))</f>
        <v>Births attended by skilled health personnel (%)</v>
      </c>
      <c r="D8" s="36" t="str" cm="1">
        <f t="array" ref="D8">IF(INDEX('DATA INPUT - ordered'!D:D,ROW(D8))="","",INDEX('DATA INPUT - ordered'!D:D,ROW(D8)))</f>
        <v>Economic status</v>
      </c>
      <c r="E8" s="36" t="str" cm="1">
        <f t="array" ref="E8">IF(INDEX('DATA INPUT - ordered'!E:E,ROW(E8))="","",INDEX('DATA INPUT - ordered'!E:E,ROW(E8)))</f>
        <v>Quintile 2</v>
      </c>
      <c r="F8" s="37" cm="1">
        <f t="array" ref="F8">IF(INDEX('DATA INPUT - ordered'!F:F,ROW(F8))="","",INDEX('DATA INPUT - ordered'!F:F,ROW(F8)))</f>
        <v>91</v>
      </c>
      <c r="G8" s="37" cm="1">
        <f t="array" ref="G8">IF(INDEX('DATA INPUT - ordered'!G:G,ROW(G8))="","",INDEX('DATA INPUT - ordered'!G:G,ROW(G8)))</f>
        <v>1.1351500000000001</v>
      </c>
      <c r="H8" s="38" cm="1">
        <f t="array" ref="H8">IF(INDEX('DATA INPUT - ordered'!H:H,ROW(H8))="","",INDEX('DATA INPUT - ordered'!H:H,ROW(H8)))</f>
        <v>2112.2040000000002</v>
      </c>
      <c r="I8" s="36" cm="1">
        <f t="array" ref="I8">IF(INDEX('DATA INPUT - ordered'!K:K,ROW(I8))="","",INDEX('DATA INPUT - ordered'!K:K,ROW(I8)))</f>
        <v>2</v>
      </c>
      <c r="J8" s="65">
        <f t="shared" si="0"/>
        <v>0.20903942892618443</v>
      </c>
      <c r="K8" s="41">
        <f>IFERROR(J8+K7,"")</f>
        <v>0.41414312058005215</v>
      </c>
      <c r="L8" s="41">
        <f t="shared" ref="L8" si="1">IFERROR(K8-0.5*J8,"")</f>
        <v>0.30962340611695993</v>
      </c>
      <c r="M8" s="41">
        <f t="shared" ref="M8:M50" si="2">IFERROR(J8*(2*L8-1)*F8,"")</f>
        <v>-7.2429110328525557</v>
      </c>
      <c r="N8" s="41">
        <f t="shared" ref="N8:N50" si="3">IFERROR((J8^2)*(G8^2)*(((2*L8-1)-$O$7)^2),"")</f>
        <v>1.448319422963112</v>
      </c>
    </row>
    <row r="9" spans="1:18" s="34" customFormat="1">
      <c r="A9" s="36" t="str" cm="1">
        <f t="array" ref="A9">IF(INDEX('DATA INPUT - ordered'!A:A,ROW(A9))="","",INDEX('DATA INPUT - ordered'!A:A,ROW(A9)))</f>
        <v>Indonesia</v>
      </c>
      <c r="B9" s="36" cm="1">
        <f t="array" ref="B9">IF(INDEX('DATA INPUT - ordered'!B:B,ROW(B9))="","",INDEX('DATA INPUT - ordered'!B:B,ROW(B9)))</f>
        <v>2017</v>
      </c>
      <c r="C9" s="36" t="str" cm="1">
        <f t="array" ref="C9">IF(INDEX('DATA INPUT - ordered'!C:C,ROW(C9))="","",INDEX('DATA INPUT - ordered'!C:C,ROW(C9)))</f>
        <v>Births attended by skilled health personnel (%)</v>
      </c>
      <c r="D9" s="36" t="str" cm="1">
        <f t="array" ref="D9">IF(INDEX('DATA INPUT - ordered'!D:D,ROW(D9))="","",INDEX('DATA INPUT - ordered'!D:D,ROW(D9)))</f>
        <v>Economic status</v>
      </c>
      <c r="E9" s="36" t="str" cm="1">
        <f t="array" ref="E9">IF(INDEX('DATA INPUT - ordered'!E:E,ROW(E9))="","",INDEX('DATA INPUT - ordered'!E:E,ROW(E9)))</f>
        <v>Quintile 3</v>
      </c>
      <c r="F9" s="37" cm="1">
        <f t="array" ref="F9">IF(INDEX('DATA INPUT - ordered'!F:F,ROW(F9))="","",INDEX('DATA INPUT - ordered'!F:F,ROW(F9)))</f>
        <v>96</v>
      </c>
      <c r="G9" s="37" cm="1">
        <f t="array" ref="G9">IF(INDEX('DATA INPUT - ordered'!G:G,ROW(G9))="","",INDEX('DATA INPUT - ordered'!G:G,ROW(G9)))</f>
        <v>0.64619459999999995</v>
      </c>
      <c r="H9" s="38" cm="1">
        <f t="array" ref="H9">IF(INDEX('DATA INPUT - ordered'!H:H,ROW(H9))="","",INDEX('DATA INPUT - ordered'!H:H,ROW(H9)))</f>
        <v>1983.059</v>
      </c>
      <c r="I9" s="36" cm="1">
        <f t="array" ref="I9">IF(INDEX('DATA INPUT - ordered'!K:K,ROW(I9))="","",INDEX('DATA INPUT - ordered'!K:K,ROW(I9)))</f>
        <v>3</v>
      </c>
      <c r="J9" s="65">
        <f t="shared" si="0"/>
        <v>0.19625827850289573</v>
      </c>
      <c r="K9" s="41">
        <f t="shared" ref="K9:K50" si="4">IFERROR(J9+K8,"")</f>
        <v>0.61040139908294788</v>
      </c>
      <c r="L9" s="41">
        <f t="shared" ref="L9:L50" si="5">IFERROR(K9-0.5*J9,"")</f>
        <v>0.51227225983150004</v>
      </c>
      <c r="M9" s="41">
        <f t="shared" si="2"/>
        <v>0.46243825687112361</v>
      </c>
      <c r="N9" s="41">
        <f t="shared" si="3"/>
        <v>0.35021987892216833</v>
      </c>
    </row>
    <row r="10" spans="1:18" s="34" customFormat="1">
      <c r="A10" s="36" t="str" cm="1">
        <f t="array" ref="A10">IF(INDEX('DATA INPUT - ordered'!A:A,ROW(A10))="","",INDEX('DATA INPUT - ordered'!A:A,ROW(A10)))</f>
        <v>Indonesia</v>
      </c>
      <c r="B10" s="36" cm="1">
        <f t="array" ref="B10">IF(INDEX('DATA INPUT - ordered'!B:B,ROW(B10))="","",INDEX('DATA INPUT - ordered'!B:B,ROW(B10)))</f>
        <v>2017</v>
      </c>
      <c r="C10" s="36" t="str" cm="1">
        <f t="array" ref="C10">IF(INDEX('DATA INPUT - ordered'!C:C,ROW(C10))="","",INDEX('DATA INPUT - ordered'!C:C,ROW(C10)))</f>
        <v>Births attended by skilled health personnel (%)</v>
      </c>
      <c r="D10" s="36" t="str" cm="1">
        <f t="array" ref="D10">IF(INDEX('DATA INPUT - ordered'!D:D,ROW(D10))="","",INDEX('DATA INPUT - ordered'!D:D,ROW(D10)))</f>
        <v>Economic status</v>
      </c>
      <c r="E10" s="36" t="str" cm="1">
        <f t="array" ref="E10">IF(INDEX('DATA INPUT - ordered'!E:E,ROW(E10))="","",INDEX('DATA INPUT - ordered'!E:E,ROW(E10)))</f>
        <v>Quintile 4</v>
      </c>
      <c r="F10" s="37" cm="1">
        <f t="array" ref="F10">IF(INDEX('DATA INPUT - ordered'!F:F,ROW(F10))="","",INDEX('DATA INPUT - ordered'!F:F,ROW(F10)))</f>
        <v>97</v>
      </c>
      <c r="G10" s="37" cm="1">
        <f t="array" ref="G10">IF(INDEX('DATA INPUT - ordered'!G:G,ROW(G10))="","",INDEX('DATA INPUT - ordered'!G:G,ROW(G10)))</f>
        <v>0.56762060000000003</v>
      </c>
      <c r="H10" s="38" cm="1">
        <f t="array" ref="H10">IF(INDEX('DATA INPUT - ordered'!H:H,ROW(H10))="","",INDEX('DATA INPUT - ordered'!H:H,ROW(H10)))</f>
        <v>2052.1239999999998</v>
      </c>
      <c r="I10" s="36" cm="1">
        <f t="array" ref="I10">IF(INDEX('DATA INPUT - ordered'!K:K,ROW(I10))="","",INDEX('DATA INPUT - ordered'!K:K,ROW(I10)))</f>
        <v>4</v>
      </c>
      <c r="J10" s="65">
        <f t="shared" si="0"/>
        <v>0.20309346495211505</v>
      </c>
      <c r="K10" s="41">
        <f t="shared" si="4"/>
        <v>0.81349486403506299</v>
      </c>
      <c r="L10" s="41">
        <f t="shared" si="5"/>
        <v>0.71194813155900549</v>
      </c>
      <c r="M10" s="41">
        <f t="shared" si="2"/>
        <v>8.3507844031183591</v>
      </c>
      <c r="N10" s="41">
        <f t="shared" si="3"/>
        <v>0.24196748644375762</v>
      </c>
    </row>
    <row r="11" spans="1:18" s="34" customFormat="1">
      <c r="A11" s="36" t="str" cm="1">
        <f t="array" ref="A11">IF(INDEX('DATA INPUT - ordered'!A:A,ROW(A11))="","",INDEX('DATA INPUT - ordered'!A:A,ROW(A11)))</f>
        <v>Indonesia</v>
      </c>
      <c r="B11" s="36" cm="1">
        <f t="array" ref="B11">IF(INDEX('DATA INPUT - ordered'!B:B,ROW(B11))="","",INDEX('DATA INPUT - ordered'!B:B,ROW(B11)))</f>
        <v>2017</v>
      </c>
      <c r="C11" s="36" t="str" cm="1">
        <f t="array" ref="C11">IF(INDEX('DATA INPUT - ordered'!C:C,ROW(C11))="","",INDEX('DATA INPUT - ordered'!C:C,ROW(C11)))</f>
        <v>Births attended by skilled health personnel (%)</v>
      </c>
      <c r="D11" s="36" t="str" cm="1">
        <f t="array" ref="D11">IF(INDEX('DATA INPUT - ordered'!D:D,ROW(D11))="","",INDEX('DATA INPUT - ordered'!D:D,ROW(D11)))</f>
        <v>Economic status</v>
      </c>
      <c r="E11" s="36" t="str" cm="1">
        <f t="array" ref="E11">IF(INDEX('DATA INPUT - ordered'!E:E,ROW(E11))="","",INDEX('DATA INPUT - ordered'!E:E,ROW(E11)))</f>
        <v>Quintile 5 (richest)</v>
      </c>
      <c r="F11" s="37" cm="1">
        <f t="array" ref="F11">IF(INDEX('DATA INPUT - ordered'!F:F,ROW(F11))="","",INDEX('DATA INPUT - ordered'!F:F,ROW(F11)))</f>
        <v>99.2</v>
      </c>
      <c r="G11" s="37" cm="1">
        <f t="array" ref="G11">IF(INDEX('DATA INPUT - ordered'!G:G,ROW(G11))="","",INDEX('DATA INPUT - ordered'!G:G,ROW(G11)))</f>
        <v>0.2237683</v>
      </c>
      <c r="H11" s="38" cm="1">
        <f t="array" ref="H11">IF(INDEX('DATA INPUT - ordered'!H:H,ROW(H11))="","",INDEX('DATA INPUT - ordered'!H:H,ROW(H11)))</f>
        <v>1884.51</v>
      </c>
      <c r="I11" s="36" cm="1">
        <f t="array" ref="I11">IF(INDEX('DATA INPUT - ordered'!K:K,ROW(I11))="","",INDEX('DATA INPUT - ordered'!K:K,ROW(I11)))</f>
        <v>5</v>
      </c>
      <c r="J11" s="65">
        <f t="shared" si="0"/>
        <v>0.18650513596493701</v>
      </c>
      <c r="K11" s="41">
        <f t="shared" si="4"/>
        <v>1</v>
      </c>
      <c r="L11" s="41">
        <f t="shared" si="5"/>
        <v>0.9067474320175315</v>
      </c>
      <c r="M11" s="41">
        <f t="shared" si="2"/>
        <v>15.050720246184827</v>
      </c>
      <c r="N11" s="41">
        <f t="shared" si="3"/>
        <v>2.6185696459601764E-2</v>
      </c>
    </row>
    <row r="12" spans="1:18" s="34" customFormat="1">
      <c r="A12" s="36" t="str" cm="1">
        <f t="array" ref="A12">IF(INDEX('DATA INPUT - ordered'!A:A,ROW(A12))="","",INDEX('DATA INPUT - ordered'!A:A,ROW(A12)))</f>
        <v/>
      </c>
      <c r="B12" s="36" t="str" cm="1">
        <f t="array" ref="B12">IF(INDEX('DATA INPUT - ordered'!B:B,ROW(B12))="","",INDEX('DATA INPUT - ordered'!B:B,ROW(B12)))</f>
        <v/>
      </c>
      <c r="C12" s="36" t="str" cm="1">
        <f t="array" ref="C12">IF(INDEX('DATA INPUT - ordered'!C:C,ROW(C12))="","",INDEX('DATA INPUT - ordered'!C:C,ROW(C12)))</f>
        <v/>
      </c>
      <c r="D12" s="36" t="str" cm="1">
        <f t="array" ref="D12">IF(INDEX('DATA INPUT - ordered'!D:D,ROW(D12))="","",INDEX('DATA INPUT - ordered'!D:D,ROW(D12)))</f>
        <v/>
      </c>
      <c r="E12" s="36" t="str" cm="1">
        <f t="array" ref="E12">IF(INDEX('DATA INPUT - ordered'!E:E,ROW(E12))="","",INDEX('DATA INPUT - ordered'!E:E,ROW(E12)))</f>
        <v/>
      </c>
      <c r="F12" s="37" t="str" cm="1">
        <f t="array" ref="F12">IF(INDEX('DATA INPUT - ordered'!F:F,ROW(F12))="","",INDEX('DATA INPUT - ordered'!F:F,ROW(F12)))</f>
        <v/>
      </c>
      <c r="G12" s="37" t="str" cm="1">
        <f t="array" ref="G12">IF(INDEX('DATA INPUT - ordered'!G:G,ROW(G12))="","",INDEX('DATA INPUT - ordered'!G:G,ROW(G12)))</f>
        <v/>
      </c>
      <c r="H12" s="38" t="str" cm="1">
        <f t="array" ref="H12">IF(INDEX('DATA INPUT - ordered'!H:H,ROW(H12))="","",INDEX('DATA INPUT - ordered'!H:H,ROW(H12)))</f>
        <v/>
      </c>
      <c r="I12" s="36" t="str" cm="1">
        <f t="array" ref="I12">IF(INDEX('DATA INPUT - ordered'!K:K,ROW(I12))="","",INDEX('DATA INPUT - ordered'!K:K,ROW(I12)))</f>
        <v/>
      </c>
      <c r="J12" s="65" t="str">
        <f t="shared" si="0"/>
        <v/>
      </c>
      <c r="K12" s="41" t="str">
        <f t="shared" si="4"/>
        <v/>
      </c>
      <c r="L12" s="41" t="str">
        <f t="shared" si="5"/>
        <v/>
      </c>
      <c r="M12" s="41" t="str">
        <f t="shared" si="2"/>
        <v/>
      </c>
      <c r="N12" s="41" t="str">
        <f t="shared" si="3"/>
        <v/>
      </c>
    </row>
    <row r="13" spans="1:18" s="34" customFormat="1">
      <c r="A13" s="36" t="str" cm="1">
        <f t="array" ref="A13">IF(INDEX('DATA INPUT - ordered'!A:A,ROW(A13))="","",INDEX('DATA INPUT - ordered'!A:A,ROW(A13)))</f>
        <v/>
      </c>
      <c r="B13" s="36" t="str" cm="1">
        <f t="array" ref="B13">IF(INDEX('DATA INPUT - ordered'!B:B,ROW(B13))="","",INDEX('DATA INPUT - ordered'!B:B,ROW(B13)))</f>
        <v/>
      </c>
      <c r="C13" s="36" t="str" cm="1">
        <f t="array" ref="C13">IF(INDEX('DATA INPUT - ordered'!C:C,ROW(C13))="","",INDEX('DATA INPUT - ordered'!C:C,ROW(C13)))</f>
        <v/>
      </c>
      <c r="D13" s="36" t="str" cm="1">
        <f t="array" ref="D13">IF(INDEX('DATA INPUT - ordered'!D:D,ROW(D13))="","",INDEX('DATA INPUT - ordered'!D:D,ROW(D13)))</f>
        <v/>
      </c>
      <c r="E13" s="36" t="str" cm="1">
        <f t="array" ref="E13">IF(INDEX('DATA INPUT - ordered'!E:E,ROW(E13))="","",INDEX('DATA INPUT - ordered'!E:E,ROW(E13)))</f>
        <v/>
      </c>
      <c r="F13" s="37" t="str" cm="1">
        <f t="array" ref="F13">IF(INDEX('DATA INPUT - ordered'!F:F,ROW(F13))="","",INDEX('DATA INPUT - ordered'!F:F,ROW(F13)))</f>
        <v/>
      </c>
      <c r="G13" s="37" t="str" cm="1">
        <f t="array" ref="G13">IF(INDEX('DATA INPUT - ordered'!G:G,ROW(G13))="","",INDEX('DATA INPUT - ordered'!G:G,ROW(G13)))</f>
        <v/>
      </c>
      <c r="H13" s="38" t="str" cm="1">
        <f t="array" ref="H13">IF(INDEX('DATA INPUT - ordered'!H:H,ROW(H13))="","",INDEX('DATA INPUT - ordered'!H:H,ROW(H13)))</f>
        <v/>
      </c>
      <c r="I13" s="36" t="str" cm="1">
        <f t="array" ref="I13">IF(INDEX('DATA INPUT - ordered'!K:K,ROW(I13))="","",INDEX('DATA INPUT - ordered'!K:K,ROW(I13)))</f>
        <v/>
      </c>
      <c r="J13" s="65" t="str">
        <f t="shared" si="0"/>
        <v/>
      </c>
      <c r="K13" s="41" t="str">
        <f t="shared" si="4"/>
        <v/>
      </c>
      <c r="L13" s="41" t="str">
        <f t="shared" si="5"/>
        <v/>
      </c>
      <c r="M13" s="41" t="str">
        <f t="shared" si="2"/>
        <v/>
      </c>
      <c r="N13" s="41" t="str">
        <f t="shared" si="3"/>
        <v/>
      </c>
    </row>
    <row r="14" spans="1:18" s="34" customFormat="1">
      <c r="A14" s="36" t="str" cm="1">
        <f t="array" ref="A14">IF(INDEX('DATA INPUT - ordered'!A:A,ROW(A14))="","",INDEX('DATA INPUT - ordered'!A:A,ROW(A14)))</f>
        <v/>
      </c>
      <c r="B14" s="36" t="str" cm="1">
        <f t="array" ref="B14">IF(INDEX('DATA INPUT - ordered'!B:B,ROW(B14))="","",INDEX('DATA INPUT - ordered'!B:B,ROW(B14)))</f>
        <v/>
      </c>
      <c r="C14" s="36" t="str" cm="1">
        <f t="array" ref="C14">IF(INDEX('DATA INPUT - ordered'!C:C,ROW(C14))="","",INDEX('DATA INPUT - ordered'!C:C,ROW(C14)))</f>
        <v/>
      </c>
      <c r="D14" s="36" t="str" cm="1">
        <f t="array" ref="D14">IF(INDEX('DATA INPUT - ordered'!D:D,ROW(D14))="","",INDEX('DATA INPUT - ordered'!D:D,ROW(D14)))</f>
        <v/>
      </c>
      <c r="E14" s="36" t="str" cm="1">
        <f t="array" ref="E14">IF(INDEX('DATA INPUT - ordered'!E:E,ROW(E14))="","",INDEX('DATA INPUT - ordered'!E:E,ROW(E14)))</f>
        <v/>
      </c>
      <c r="F14" s="37" t="str" cm="1">
        <f t="array" ref="F14">IF(INDEX('DATA INPUT - ordered'!F:F,ROW(F14))="","",INDEX('DATA INPUT - ordered'!F:F,ROW(F14)))</f>
        <v/>
      </c>
      <c r="G14" s="37" t="str" cm="1">
        <f t="array" ref="G14">IF(INDEX('DATA INPUT - ordered'!G:G,ROW(G14))="","",INDEX('DATA INPUT - ordered'!G:G,ROW(G14)))</f>
        <v/>
      </c>
      <c r="H14" s="38" t="str" cm="1">
        <f t="array" ref="H14">IF(INDEX('DATA INPUT - ordered'!H:H,ROW(H14))="","",INDEX('DATA INPUT - ordered'!H:H,ROW(H14)))</f>
        <v/>
      </c>
      <c r="I14" s="36" t="str" cm="1">
        <f t="array" ref="I14">IF(INDEX('DATA INPUT - ordered'!K:K,ROW(I14))="","",INDEX('DATA INPUT - ordered'!K:K,ROW(I14)))</f>
        <v/>
      </c>
      <c r="J14" s="65" t="str">
        <f t="shared" si="0"/>
        <v/>
      </c>
      <c r="K14" s="41" t="str">
        <f t="shared" si="4"/>
        <v/>
      </c>
      <c r="L14" s="41" t="str">
        <f t="shared" si="5"/>
        <v/>
      </c>
      <c r="M14" s="41" t="str">
        <f t="shared" si="2"/>
        <v/>
      </c>
      <c r="N14" s="41" t="str">
        <f t="shared" si="3"/>
        <v/>
      </c>
    </row>
    <row r="15" spans="1:18" s="34" customFormat="1">
      <c r="A15" s="36" t="str" cm="1">
        <f t="array" ref="A15">IF(INDEX('DATA INPUT - ordered'!A:A,ROW(A15))="","",INDEX('DATA INPUT - ordered'!A:A,ROW(A15)))</f>
        <v/>
      </c>
      <c r="B15" s="36" t="str" cm="1">
        <f t="array" ref="B15">IF(INDEX('DATA INPUT - ordered'!B:B,ROW(B15))="","",INDEX('DATA INPUT - ordered'!B:B,ROW(B15)))</f>
        <v/>
      </c>
      <c r="C15" s="36" t="str" cm="1">
        <f t="array" ref="C15">IF(INDEX('DATA INPUT - ordered'!C:C,ROW(C15))="","",INDEX('DATA INPUT - ordered'!C:C,ROW(C15)))</f>
        <v/>
      </c>
      <c r="D15" s="36" t="str" cm="1">
        <f t="array" ref="D15">IF(INDEX('DATA INPUT - ordered'!D:D,ROW(D15))="","",INDEX('DATA INPUT - ordered'!D:D,ROW(D15)))</f>
        <v/>
      </c>
      <c r="E15" s="36" t="str" cm="1">
        <f t="array" ref="E15">IF(INDEX('DATA INPUT - ordered'!E:E,ROW(E15))="","",INDEX('DATA INPUT - ordered'!E:E,ROW(E15)))</f>
        <v/>
      </c>
      <c r="F15" s="37" t="str" cm="1">
        <f t="array" ref="F15">IF(INDEX('DATA INPUT - ordered'!F:F,ROW(F15))="","",INDEX('DATA INPUT - ordered'!F:F,ROW(F15)))</f>
        <v/>
      </c>
      <c r="G15" s="37" t="str" cm="1">
        <f t="array" ref="G15">IF(INDEX('DATA INPUT - ordered'!G:G,ROW(G15))="","",INDEX('DATA INPUT - ordered'!G:G,ROW(G15)))</f>
        <v/>
      </c>
      <c r="H15" s="38" t="str" cm="1">
        <f t="array" ref="H15">IF(INDEX('DATA INPUT - ordered'!H:H,ROW(H15))="","",INDEX('DATA INPUT - ordered'!H:H,ROW(H15)))</f>
        <v/>
      </c>
      <c r="I15" s="36" t="str" cm="1">
        <f t="array" ref="I15">IF(INDEX('DATA INPUT - ordered'!K:K,ROW(I15))="","",INDEX('DATA INPUT - ordered'!K:K,ROW(I15)))</f>
        <v/>
      </c>
      <c r="J15" s="65" t="str">
        <f t="shared" si="0"/>
        <v/>
      </c>
      <c r="K15" s="41" t="str">
        <f t="shared" si="4"/>
        <v/>
      </c>
      <c r="L15" s="41" t="str">
        <f t="shared" si="5"/>
        <v/>
      </c>
      <c r="M15" s="41" t="str">
        <f t="shared" si="2"/>
        <v/>
      </c>
      <c r="N15" s="41" t="str">
        <f t="shared" si="3"/>
        <v/>
      </c>
    </row>
    <row r="16" spans="1:18" s="34" customFormat="1">
      <c r="A16" s="36" t="str" cm="1">
        <f t="array" ref="A16">IF(INDEX('DATA INPUT - ordered'!A:A,ROW(A16))="","",INDEX('DATA INPUT - ordered'!A:A,ROW(A16)))</f>
        <v/>
      </c>
      <c r="B16" s="36" t="str" cm="1">
        <f t="array" ref="B16">IF(INDEX('DATA INPUT - ordered'!B:B,ROW(B16))="","",INDEX('DATA INPUT - ordered'!B:B,ROW(B16)))</f>
        <v/>
      </c>
      <c r="C16" s="36" t="str" cm="1">
        <f t="array" ref="C16">IF(INDEX('DATA INPUT - ordered'!C:C,ROW(C16))="","",INDEX('DATA INPUT - ordered'!C:C,ROW(C16)))</f>
        <v/>
      </c>
      <c r="D16" s="36" t="str" cm="1">
        <f t="array" ref="D16">IF(INDEX('DATA INPUT - ordered'!D:D,ROW(D16))="","",INDEX('DATA INPUT - ordered'!D:D,ROW(D16)))</f>
        <v/>
      </c>
      <c r="E16" s="36" t="str" cm="1">
        <f t="array" ref="E16">IF(INDEX('DATA INPUT - ordered'!E:E,ROW(E16))="","",INDEX('DATA INPUT - ordered'!E:E,ROW(E16)))</f>
        <v/>
      </c>
      <c r="F16" s="37" t="str" cm="1">
        <f t="array" ref="F16">IF(INDEX('DATA INPUT - ordered'!F:F,ROW(F16))="","",INDEX('DATA INPUT - ordered'!F:F,ROW(F16)))</f>
        <v/>
      </c>
      <c r="G16" s="37" t="str" cm="1">
        <f t="array" ref="G16">IF(INDEX('DATA INPUT - ordered'!G:G,ROW(G16))="","",INDEX('DATA INPUT - ordered'!G:G,ROW(G16)))</f>
        <v/>
      </c>
      <c r="H16" s="38" t="str" cm="1">
        <f t="array" ref="H16">IF(INDEX('DATA INPUT - ordered'!H:H,ROW(H16))="","",INDEX('DATA INPUT - ordered'!H:H,ROW(H16)))</f>
        <v/>
      </c>
      <c r="I16" s="36" t="str" cm="1">
        <f t="array" ref="I16">IF(INDEX('DATA INPUT - ordered'!K:K,ROW(I16))="","",INDEX('DATA INPUT - ordered'!K:K,ROW(I16)))</f>
        <v/>
      </c>
      <c r="J16" s="65" t="str">
        <f t="shared" si="0"/>
        <v/>
      </c>
      <c r="K16" s="41" t="str">
        <f t="shared" si="4"/>
        <v/>
      </c>
      <c r="L16" s="41" t="str">
        <f t="shared" si="5"/>
        <v/>
      </c>
      <c r="M16" s="41" t="str">
        <f t="shared" si="2"/>
        <v/>
      </c>
      <c r="N16" s="41" t="str">
        <f t="shared" si="3"/>
        <v/>
      </c>
    </row>
    <row r="17" spans="1:14" s="34" customFormat="1">
      <c r="A17" s="36" t="str" cm="1">
        <f t="array" ref="A17">IF(INDEX('DATA INPUT - ordered'!A:A,ROW(A17))="","",INDEX('DATA INPUT - ordered'!A:A,ROW(A17)))</f>
        <v/>
      </c>
      <c r="B17" s="36" t="str" cm="1">
        <f t="array" ref="B17">IF(INDEX('DATA INPUT - ordered'!B:B,ROW(B17))="","",INDEX('DATA INPUT - ordered'!B:B,ROW(B17)))</f>
        <v/>
      </c>
      <c r="C17" s="36" t="str" cm="1">
        <f t="array" ref="C17">IF(INDEX('DATA INPUT - ordered'!C:C,ROW(C17))="","",INDEX('DATA INPUT - ordered'!C:C,ROW(C17)))</f>
        <v/>
      </c>
      <c r="D17" s="36" t="str" cm="1">
        <f t="array" ref="D17">IF(INDEX('DATA INPUT - ordered'!D:D,ROW(D17))="","",INDEX('DATA INPUT - ordered'!D:D,ROW(D17)))</f>
        <v/>
      </c>
      <c r="E17" s="36" t="str" cm="1">
        <f t="array" ref="E17">IF(INDEX('DATA INPUT - ordered'!E:E,ROW(E17))="","",INDEX('DATA INPUT - ordered'!E:E,ROW(E17)))</f>
        <v/>
      </c>
      <c r="F17" s="37" t="str" cm="1">
        <f t="array" ref="F17">IF(INDEX('DATA INPUT - ordered'!F:F,ROW(F17))="","",INDEX('DATA INPUT - ordered'!F:F,ROW(F17)))</f>
        <v/>
      </c>
      <c r="G17" s="37" t="str" cm="1">
        <f t="array" ref="G17">IF(INDEX('DATA INPUT - ordered'!G:G,ROW(G17))="","",INDEX('DATA INPUT - ordered'!G:G,ROW(G17)))</f>
        <v/>
      </c>
      <c r="H17" s="38" t="str" cm="1">
        <f t="array" ref="H17">IF(INDEX('DATA INPUT - ordered'!H:H,ROW(H17))="","",INDEX('DATA INPUT - ordered'!H:H,ROW(H17)))</f>
        <v/>
      </c>
      <c r="I17" s="36" t="str" cm="1">
        <f t="array" ref="I17">IF(INDEX('DATA INPUT - ordered'!K:K,ROW(I17))="","",INDEX('DATA INPUT - ordered'!K:K,ROW(I17)))</f>
        <v/>
      </c>
      <c r="J17" s="65" t="str">
        <f t="shared" si="0"/>
        <v/>
      </c>
      <c r="K17" s="41" t="str">
        <f t="shared" si="4"/>
        <v/>
      </c>
      <c r="L17" s="41" t="str">
        <f t="shared" si="5"/>
        <v/>
      </c>
      <c r="M17" s="41" t="str">
        <f t="shared" si="2"/>
        <v/>
      </c>
      <c r="N17" s="41" t="str">
        <f t="shared" si="3"/>
        <v/>
      </c>
    </row>
    <row r="18" spans="1:14" s="34" customFormat="1">
      <c r="A18" s="36" t="str" cm="1">
        <f t="array" ref="A18">IF(INDEX('DATA INPUT - ordered'!A:A,ROW(A18))="","",INDEX('DATA INPUT - ordered'!A:A,ROW(A18)))</f>
        <v/>
      </c>
      <c r="B18" s="36" t="str" cm="1">
        <f t="array" ref="B18">IF(INDEX('DATA INPUT - ordered'!B:B,ROW(B18))="","",INDEX('DATA INPUT - ordered'!B:B,ROW(B18)))</f>
        <v/>
      </c>
      <c r="C18" s="36" t="str" cm="1">
        <f t="array" ref="C18">IF(INDEX('DATA INPUT - ordered'!C:C,ROW(C18))="","",INDEX('DATA INPUT - ordered'!C:C,ROW(C18)))</f>
        <v/>
      </c>
      <c r="D18" s="36" t="str" cm="1">
        <f t="array" ref="D18">IF(INDEX('DATA INPUT - ordered'!D:D,ROW(D18))="","",INDEX('DATA INPUT - ordered'!D:D,ROW(D18)))</f>
        <v/>
      </c>
      <c r="E18" s="36" t="str" cm="1">
        <f t="array" ref="E18">IF(INDEX('DATA INPUT - ordered'!E:E,ROW(E18))="","",INDEX('DATA INPUT - ordered'!E:E,ROW(E18)))</f>
        <v/>
      </c>
      <c r="F18" s="37" t="str" cm="1">
        <f t="array" ref="F18">IF(INDEX('DATA INPUT - ordered'!F:F,ROW(F18))="","",INDEX('DATA INPUT - ordered'!F:F,ROW(F18)))</f>
        <v/>
      </c>
      <c r="G18" s="37" t="str" cm="1">
        <f t="array" ref="G18">IF(INDEX('DATA INPUT - ordered'!G:G,ROW(G18))="","",INDEX('DATA INPUT - ordered'!G:G,ROW(G18)))</f>
        <v/>
      </c>
      <c r="H18" s="38" t="str" cm="1">
        <f t="array" ref="H18">IF(INDEX('DATA INPUT - ordered'!H:H,ROW(H18))="","",INDEX('DATA INPUT - ordered'!H:H,ROW(H18)))</f>
        <v/>
      </c>
      <c r="I18" s="36" t="str" cm="1">
        <f t="array" ref="I18">IF(INDEX('DATA INPUT - ordered'!K:K,ROW(I18))="","",INDEX('DATA INPUT - ordered'!K:K,ROW(I18)))</f>
        <v/>
      </c>
      <c r="J18" s="65" t="str">
        <f t="shared" si="0"/>
        <v/>
      </c>
      <c r="K18" s="41" t="str">
        <f t="shared" si="4"/>
        <v/>
      </c>
      <c r="L18" s="41" t="str">
        <f t="shared" si="5"/>
        <v/>
      </c>
      <c r="M18" s="41" t="str">
        <f t="shared" si="2"/>
        <v/>
      </c>
      <c r="N18" s="41" t="str">
        <f t="shared" si="3"/>
        <v/>
      </c>
    </row>
    <row r="19" spans="1:14" s="34" customFormat="1">
      <c r="A19" s="36" t="str" cm="1">
        <f t="array" ref="A19">IF(INDEX('DATA INPUT - ordered'!A:A,ROW(A19))="","",INDEX('DATA INPUT - ordered'!A:A,ROW(A19)))</f>
        <v/>
      </c>
      <c r="B19" s="36" t="str" cm="1">
        <f t="array" ref="B19">IF(INDEX('DATA INPUT - ordered'!B:B,ROW(B19))="","",INDEX('DATA INPUT - ordered'!B:B,ROW(B19)))</f>
        <v/>
      </c>
      <c r="C19" s="36" t="str" cm="1">
        <f t="array" ref="C19">IF(INDEX('DATA INPUT - ordered'!C:C,ROW(C19))="","",INDEX('DATA INPUT - ordered'!C:C,ROW(C19)))</f>
        <v/>
      </c>
      <c r="D19" s="36" t="str" cm="1">
        <f t="array" ref="D19">IF(INDEX('DATA INPUT - ordered'!D:D,ROW(D19))="","",INDEX('DATA INPUT - ordered'!D:D,ROW(D19)))</f>
        <v/>
      </c>
      <c r="E19" s="36" t="str" cm="1">
        <f t="array" ref="E19">IF(INDEX('DATA INPUT - ordered'!E:E,ROW(E19))="","",INDEX('DATA INPUT - ordered'!E:E,ROW(E19)))</f>
        <v/>
      </c>
      <c r="F19" s="37" t="str" cm="1">
        <f t="array" ref="F19">IF(INDEX('DATA INPUT - ordered'!F:F,ROW(F19))="","",INDEX('DATA INPUT - ordered'!F:F,ROW(F19)))</f>
        <v/>
      </c>
      <c r="G19" s="37" t="str" cm="1">
        <f t="array" ref="G19">IF(INDEX('DATA INPUT - ordered'!G:G,ROW(G19))="","",INDEX('DATA INPUT - ordered'!G:G,ROW(G19)))</f>
        <v/>
      </c>
      <c r="H19" s="38" t="str" cm="1">
        <f t="array" ref="H19">IF(INDEX('DATA INPUT - ordered'!H:H,ROW(H19))="","",INDEX('DATA INPUT - ordered'!H:H,ROW(H19)))</f>
        <v/>
      </c>
      <c r="I19" s="36" t="str" cm="1">
        <f t="array" ref="I19">IF(INDEX('DATA INPUT - ordered'!K:K,ROW(I19))="","",INDEX('DATA INPUT - ordered'!K:K,ROW(I19)))</f>
        <v/>
      </c>
      <c r="J19" s="65" t="str">
        <f t="shared" si="0"/>
        <v/>
      </c>
      <c r="K19" s="41" t="str">
        <f t="shared" si="4"/>
        <v/>
      </c>
      <c r="L19" s="41" t="str">
        <f t="shared" si="5"/>
        <v/>
      </c>
      <c r="M19" s="41" t="str">
        <f t="shared" si="2"/>
        <v/>
      </c>
      <c r="N19" s="41" t="str">
        <f t="shared" si="3"/>
        <v/>
      </c>
    </row>
    <row r="20" spans="1:14" s="34" customFormat="1">
      <c r="A20" s="36" t="str" cm="1">
        <f t="array" ref="A20">IF(INDEX('DATA INPUT - ordered'!A:A,ROW(A20))="","",INDEX('DATA INPUT - ordered'!A:A,ROW(A20)))</f>
        <v/>
      </c>
      <c r="B20" s="36" t="str" cm="1">
        <f t="array" ref="B20">IF(INDEX('DATA INPUT - ordered'!B:B,ROW(B20))="","",INDEX('DATA INPUT - ordered'!B:B,ROW(B20)))</f>
        <v/>
      </c>
      <c r="C20" s="36" t="str" cm="1">
        <f t="array" ref="C20">IF(INDEX('DATA INPUT - ordered'!C:C,ROW(C20))="","",INDEX('DATA INPUT - ordered'!C:C,ROW(C20)))</f>
        <v/>
      </c>
      <c r="D20" s="36" t="str" cm="1">
        <f t="array" ref="D20">IF(INDEX('DATA INPUT - ordered'!D:D,ROW(D20))="","",INDEX('DATA INPUT - ordered'!D:D,ROW(D20)))</f>
        <v/>
      </c>
      <c r="E20" s="36" t="str" cm="1">
        <f t="array" ref="E20">IF(INDEX('DATA INPUT - ordered'!E:E,ROW(E20))="","",INDEX('DATA INPUT - ordered'!E:E,ROW(E20)))</f>
        <v/>
      </c>
      <c r="F20" s="37" t="str" cm="1">
        <f t="array" ref="F20">IF(INDEX('DATA INPUT - ordered'!F:F,ROW(F20))="","",INDEX('DATA INPUT - ordered'!F:F,ROW(F20)))</f>
        <v/>
      </c>
      <c r="G20" s="37" t="str" cm="1">
        <f t="array" ref="G20">IF(INDEX('DATA INPUT - ordered'!G:G,ROW(G20))="","",INDEX('DATA INPUT - ordered'!G:G,ROW(G20)))</f>
        <v/>
      </c>
      <c r="H20" s="38" t="str" cm="1">
        <f t="array" ref="H20">IF(INDEX('DATA INPUT - ordered'!H:H,ROW(H20))="","",INDEX('DATA INPUT - ordered'!H:H,ROW(H20)))</f>
        <v/>
      </c>
      <c r="I20" s="36" t="str" cm="1">
        <f t="array" ref="I20">IF(INDEX('DATA INPUT - ordered'!K:K,ROW(I20))="","",INDEX('DATA INPUT - ordered'!K:K,ROW(I20)))</f>
        <v/>
      </c>
      <c r="J20" s="65" t="str">
        <f t="shared" si="0"/>
        <v/>
      </c>
      <c r="K20" s="41" t="str">
        <f t="shared" si="4"/>
        <v/>
      </c>
      <c r="L20" s="41" t="str">
        <f t="shared" si="5"/>
        <v/>
      </c>
      <c r="M20" s="41" t="str">
        <f t="shared" si="2"/>
        <v/>
      </c>
      <c r="N20" s="41" t="str">
        <f t="shared" si="3"/>
        <v/>
      </c>
    </row>
    <row r="21" spans="1:14" s="34" customFormat="1">
      <c r="A21" s="36" t="str" cm="1">
        <f t="array" ref="A21">IF(INDEX('DATA INPUT - ordered'!A:A,ROW(A21))="","",INDEX('DATA INPUT - ordered'!A:A,ROW(A21)))</f>
        <v/>
      </c>
      <c r="B21" s="36" t="str" cm="1">
        <f t="array" ref="B21">IF(INDEX('DATA INPUT - ordered'!B:B,ROW(B21))="","",INDEX('DATA INPUT - ordered'!B:B,ROW(B21)))</f>
        <v/>
      </c>
      <c r="C21" s="36" t="str" cm="1">
        <f t="array" ref="C21">IF(INDEX('DATA INPUT - ordered'!C:C,ROW(C21))="","",INDEX('DATA INPUT - ordered'!C:C,ROW(C21)))</f>
        <v/>
      </c>
      <c r="D21" s="36" t="str" cm="1">
        <f t="array" ref="D21">IF(INDEX('DATA INPUT - ordered'!D:D,ROW(D21))="","",INDEX('DATA INPUT - ordered'!D:D,ROW(D21)))</f>
        <v/>
      </c>
      <c r="E21" s="36" t="str" cm="1">
        <f t="array" ref="E21">IF(INDEX('DATA INPUT - ordered'!E:E,ROW(E21))="","",INDEX('DATA INPUT - ordered'!E:E,ROW(E21)))</f>
        <v/>
      </c>
      <c r="F21" s="37" t="str" cm="1">
        <f t="array" ref="F21">IF(INDEX('DATA INPUT - ordered'!F:F,ROW(F21))="","",INDEX('DATA INPUT - ordered'!F:F,ROW(F21)))</f>
        <v/>
      </c>
      <c r="G21" s="37" t="str" cm="1">
        <f t="array" ref="G21">IF(INDEX('DATA INPUT - ordered'!G:G,ROW(G21))="","",INDEX('DATA INPUT - ordered'!G:G,ROW(G21)))</f>
        <v/>
      </c>
      <c r="H21" s="38" t="str" cm="1">
        <f t="array" ref="H21">IF(INDEX('DATA INPUT - ordered'!H:H,ROW(H21))="","",INDEX('DATA INPUT - ordered'!H:H,ROW(H21)))</f>
        <v/>
      </c>
      <c r="I21" s="36" t="str" cm="1">
        <f t="array" ref="I21">IF(INDEX('DATA INPUT - ordered'!K:K,ROW(I21))="","",INDEX('DATA INPUT - ordered'!K:K,ROW(I21)))</f>
        <v/>
      </c>
      <c r="J21" s="65" t="str">
        <f t="shared" si="0"/>
        <v/>
      </c>
      <c r="K21" s="41" t="str">
        <f t="shared" si="4"/>
        <v/>
      </c>
      <c r="L21" s="41" t="str">
        <f t="shared" si="5"/>
        <v/>
      </c>
      <c r="M21" s="41" t="str">
        <f t="shared" si="2"/>
        <v/>
      </c>
      <c r="N21" s="41" t="str">
        <f t="shared" si="3"/>
        <v/>
      </c>
    </row>
    <row r="22" spans="1:14" s="34" customFormat="1">
      <c r="A22" s="36" t="str" cm="1">
        <f t="array" ref="A22">IF(INDEX('DATA INPUT - ordered'!A:A,ROW(A22))="","",INDEX('DATA INPUT - ordered'!A:A,ROW(A22)))</f>
        <v/>
      </c>
      <c r="B22" s="36" t="str" cm="1">
        <f t="array" ref="B22">IF(INDEX('DATA INPUT - ordered'!B:B,ROW(B22))="","",INDEX('DATA INPUT - ordered'!B:B,ROW(B22)))</f>
        <v/>
      </c>
      <c r="C22" s="36" t="str" cm="1">
        <f t="array" ref="C22">IF(INDEX('DATA INPUT - ordered'!C:C,ROW(C22))="","",INDEX('DATA INPUT - ordered'!C:C,ROW(C22)))</f>
        <v/>
      </c>
      <c r="D22" s="36" t="str" cm="1">
        <f t="array" ref="D22">IF(INDEX('DATA INPUT - ordered'!D:D,ROW(D22))="","",INDEX('DATA INPUT - ordered'!D:D,ROW(D22)))</f>
        <v/>
      </c>
      <c r="E22" s="36" t="str" cm="1">
        <f t="array" ref="E22">IF(INDEX('DATA INPUT - ordered'!E:E,ROW(E22))="","",INDEX('DATA INPUT - ordered'!E:E,ROW(E22)))</f>
        <v/>
      </c>
      <c r="F22" s="37" t="str" cm="1">
        <f t="array" ref="F22">IF(INDEX('DATA INPUT - ordered'!F:F,ROW(F22))="","",INDEX('DATA INPUT - ordered'!F:F,ROW(F22)))</f>
        <v/>
      </c>
      <c r="G22" s="37" t="str" cm="1">
        <f t="array" ref="G22">IF(INDEX('DATA INPUT - ordered'!G:G,ROW(G22))="","",INDEX('DATA INPUT - ordered'!G:G,ROW(G22)))</f>
        <v/>
      </c>
      <c r="H22" s="38" t="str" cm="1">
        <f t="array" ref="H22">IF(INDEX('DATA INPUT - ordered'!H:H,ROW(H22))="","",INDEX('DATA INPUT - ordered'!H:H,ROW(H22)))</f>
        <v/>
      </c>
      <c r="I22" s="36" t="str" cm="1">
        <f t="array" ref="I22">IF(INDEX('DATA INPUT - ordered'!K:K,ROW(I22))="","",INDEX('DATA INPUT - ordered'!K:K,ROW(I22)))</f>
        <v/>
      </c>
      <c r="J22" s="65" t="str">
        <f t="shared" si="0"/>
        <v/>
      </c>
      <c r="K22" s="41" t="str">
        <f t="shared" si="4"/>
        <v/>
      </c>
      <c r="L22" s="41" t="str">
        <f t="shared" si="5"/>
        <v/>
      </c>
      <c r="M22" s="41" t="str">
        <f t="shared" si="2"/>
        <v/>
      </c>
      <c r="N22" s="41" t="str">
        <f t="shared" si="3"/>
        <v/>
      </c>
    </row>
    <row r="23" spans="1:14" s="34" customFormat="1">
      <c r="A23" s="36" t="str" cm="1">
        <f t="array" ref="A23">IF(INDEX('DATA INPUT - ordered'!A:A,ROW(A23))="","",INDEX('DATA INPUT - ordered'!A:A,ROW(A23)))</f>
        <v/>
      </c>
      <c r="B23" s="36" t="str" cm="1">
        <f t="array" ref="B23">IF(INDEX('DATA INPUT - ordered'!B:B,ROW(B23))="","",INDEX('DATA INPUT - ordered'!B:B,ROW(B23)))</f>
        <v/>
      </c>
      <c r="C23" s="36" t="str" cm="1">
        <f t="array" ref="C23">IF(INDEX('DATA INPUT - ordered'!C:C,ROW(C23))="","",INDEX('DATA INPUT - ordered'!C:C,ROW(C23)))</f>
        <v/>
      </c>
      <c r="D23" s="36" t="str" cm="1">
        <f t="array" ref="D23">IF(INDEX('DATA INPUT - ordered'!D:D,ROW(D23))="","",INDEX('DATA INPUT - ordered'!D:D,ROW(D23)))</f>
        <v/>
      </c>
      <c r="E23" s="36" t="str" cm="1">
        <f t="array" ref="E23">IF(INDEX('DATA INPUT - ordered'!E:E,ROW(E23))="","",INDEX('DATA INPUT - ordered'!E:E,ROW(E23)))</f>
        <v/>
      </c>
      <c r="F23" s="37" t="str" cm="1">
        <f t="array" ref="F23">IF(INDEX('DATA INPUT - ordered'!F:F,ROW(F23))="","",INDEX('DATA INPUT - ordered'!F:F,ROW(F23)))</f>
        <v/>
      </c>
      <c r="G23" s="37" t="str" cm="1">
        <f t="array" ref="G23">IF(INDEX('DATA INPUT - ordered'!G:G,ROW(G23))="","",INDEX('DATA INPUT - ordered'!G:G,ROW(G23)))</f>
        <v/>
      </c>
      <c r="H23" s="38" t="str" cm="1">
        <f t="array" ref="H23">IF(INDEX('DATA INPUT - ordered'!H:H,ROW(H23))="","",INDEX('DATA INPUT - ordered'!H:H,ROW(H23)))</f>
        <v/>
      </c>
      <c r="I23" s="36" t="str" cm="1">
        <f t="array" ref="I23">IF(INDEX('DATA INPUT - ordered'!K:K,ROW(I23))="","",INDEX('DATA INPUT - ordered'!K:K,ROW(I23)))</f>
        <v/>
      </c>
      <c r="J23" s="65" t="str">
        <f t="shared" si="0"/>
        <v/>
      </c>
      <c r="K23" s="41" t="str">
        <f t="shared" si="4"/>
        <v/>
      </c>
      <c r="L23" s="41" t="str">
        <f t="shared" si="5"/>
        <v/>
      </c>
      <c r="M23" s="41" t="str">
        <f t="shared" si="2"/>
        <v/>
      </c>
      <c r="N23" s="41" t="str">
        <f t="shared" si="3"/>
        <v/>
      </c>
    </row>
    <row r="24" spans="1:14" s="34" customFormat="1">
      <c r="A24" s="36" t="str" cm="1">
        <f t="array" ref="A24">IF(INDEX('DATA INPUT - ordered'!A:A,ROW(A24))="","",INDEX('DATA INPUT - ordered'!A:A,ROW(A24)))</f>
        <v/>
      </c>
      <c r="B24" s="36" t="str" cm="1">
        <f t="array" ref="B24">IF(INDEX('DATA INPUT - ordered'!B:B,ROW(B24))="","",INDEX('DATA INPUT - ordered'!B:B,ROW(B24)))</f>
        <v/>
      </c>
      <c r="C24" s="36" t="str" cm="1">
        <f t="array" ref="C24">IF(INDEX('DATA INPUT - ordered'!C:C,ROW(C24))="","",INDEX('DATA INPUT - ordered'!C:C,ROW(C24)))</f>
        <v/>
      </c>
      <c r="D24" s="36" t="str" cm="1">
        <f t="array" ref="D24">IF(INDEX('DATA INPUT - ordered'!D:D,ROW(D24))="","",INDEX('DATA INPUT - ordered'!D:D,ROW(D24)))</f>
        <v/>
      </c>
      <c r="E24" s="36" t="str" cm="1">
        <f t="array" ref="E24">IF(INDEX('DATA INPUT - ordered'!E:E,ROW(E24))="","",INDEX('DATA INPUT - ordered'!E:E,ROW(E24)))</f>
        <v/>
      </c>
      <c r="F24" s="37" t="str" cm="1">
        <f t="array" ref="F24">IF(INDEX('DATA INPUT - ordered'!F:F,ROW(F24))="","",INDEX('DATA INPUT - ordered'!F:F,ROW(F24)))</f>
        <v/>
      </c>
      <c r="G24" s="37" t="str" cm="1">
        <f t="array" ref="G24">IF(INDEX('DATA INPUT - ordered'!G:G,ROW(G24))="","",INDEX('DATA INPUT - ordered'!G:G,ROW(G24)))</f>
        <v/>
      </c>
      <c r="H24" s="38" t="str" cm="1">
        <f t="array" ref="H24">IF(INDEX('DATA INPUT - ordered'!H:H,ROW(H24))="","",INDEX('DATA INPUT - ordered'!H:H,ROW(H24)))</f>
        <v/>
      </c>
      <c r="I24" s="36" t="str" cm="1">
        <f t="array" ref="I24">IF(INDEX('DATA INPUT - ordered'!K:K,ROW(I24))="","",INDEX('DATA INPUT - ordered'!K:K,ROW(I24)))</f>
        <v/>
      </c>
      <c r="J24" s="65" t="str">
        <f t="shared" si="0"/>
        <v/>
      </c>
      <c r="K24" s="41" t="str">
        <f t="shared" si="4"/>
        <v/>
      </c>
      <c r="L24" s="41" t="str">
        <f t="shared" si="5"/>
        <v/>
      </c>
      <c r="M24" s="41" t="str">
        <f t="shared" si="2"/>
        <v/>
      </c>
      <c r="N24" s="41" t="str">
        <f t="shared" si="3"/>
        <v/>
      </c>
    </row>
    <row r="25" spans="1:14" s="34" customFormat="1">
      <c r="A25" s="36" t="str" cm="1">
        <f t="array" ref="A25">IF(INDEX('DATA INPUT - ordered'!A:A,ROW(A25))="","",INDEX('DATA INPUT - ordered'!A:A,ROW(A25)))</f>
        <v/>
      </c>
      <c r="B25" s="36" t="str" cm="1">
        <f t="array" ref="B25">IF(INDEX('DATA INPUT - ordered'!B:B,ROW(B25))="","",INDEX('DATA INPUT - ordered'!B:B,ROW(B25)))</f>
        <v/>
      </c>
      <c r="C25" s="36" t="str" cm="1">
        <f t="array" ref="C25">IF(INDEX('DATA INPUT - ordered'!C:C,ROW(C25))="","",INDEX('DATA INPUT - ordered'!C:C,ROW(C25)))</f>
        <v/>
      </c>
      <c r="D25" s="36" t="str" cm="1">
        <f t="array" ref="D25">IF(INDEX('DATA INPUT - ordered'!D:D,ROW(D25))="","",INDEX('DATA INPUT - ordered'!D:D,ROW(D25)))</f>
        <v/>
      </c>
      <c r="E25" s="36" t="str" cm="1">
        <f t="array" ref="E25">IF(INDEX('DATA INPUT - ordered'!E:E,ROW(E25))="","",INDEX('DATA INPUT - ordered'!E:E,ROW(E25)))</f>
        <v/>
      </c>
      <c r="F25" s="37" t="str" cm="1">
        <f t="array" ref="F25">IF(INDEX('DATA INPUT - ordered'!F:F,ROW(F25))="","",INDEX('DATA INPUT - ordered'!F:F,ROW(F25)))</f>
        <v/>
      </c>
      <c r="G25" s="37" t="str" cm="1">
        <f t="array" ref="G25">IF(INDEX('DATA INPUT - ordered'!G:G,ROW(G25))="","",INDEX('DATA INPUT - ordered'!G:G,ROW(G25)))</f>
        <v/>
      </c>
      <c r="H25" s="38" t="str" cm="1">
        <f t="array" ref="H25">IF(INDEX('DATA INPUT - ordered'!H:H,ROW(H25))="","",INDEX('DATA INPUT - ordered'!H:H,ROW(H25)))</f>
        <v/>
      </c>
      <c r="I25" s="36" t="str" cm="1">
        <f t="array" ref="I25">IF(INDEX('DATA INPUT - ordered'!K:K,ROW(I25))="","",INDEX('DATA INPUT - ordered'!K:K,ROW(I25)))</f>
        <v/>
      </c>
      <c r="J25" s="65" t="str">
        <f t="shared" si="0"/>
        <v/>
      </c>
      <c r="K25" s="41" t="str">
        <f t="shared" si="4"/>
        <v/>
      </c>
      <c r="L25" s="41" t="str">
        <f t="shared" si="5"/>
        <v/>
      </c>
      <c r="M25" s="41" t="str">
        <f t="shared" si="2"/>
        <v/>
      </c>
      <c r="N25" s="41" t="str">
        <f t="shared" si="3"/>
        <v/>
      </c>
    </row>
    <row r="26" spans="1:14" s="34" customFormat="1">
      <c r="A26" s="36" t="str" cm="1">
        <f t="array" ref="A26">IF(INDEX('DATA INPUT - ordered'!A:A,ROW(A26))="","",INDEX('DATA INPUT - ordered'!A:A,ROW(A26)))</f>
        <v/>
      </c>
      <c r="B26" s="36" t="str" cm="1">
        <f t="array" ref="B26">IF(INDEX('DATA INPUT - ordered'!B:B,ROW(B26))="","",INDEX('DATA INPUT - ordered'!B:B,ROW(B26)))</f>
        <v/>
      </c>
      <c r="C26" s="36" t="str" cm="1">
        <f t="array" ref="C26">IF(INDEX('DATA INPUT - ordered'!C:C,ROW(C26))="","",INDEX('DATA INPUT - ordered'!C:C,ROW(C26)))</f>
        <v/>
      </c>
      <c r="D26" s="36" t="str" cm="1">
        <f t="array" ref="D26">IF(INDEX('DATA INPUT - ordered'!D:D,ROW(D26))="","",INDEX('DATA INPUT - ordered'!D:D,ROW(D26)))</f>
        <v/>
      </c>
      <c r="E26" s="36" t="str" cm="1">
        <f t="array" ref="E26">IF(INDEX('DATA INPUT - ordered'!E:E,ROW(E26))="","",INDEX('DATA INPUT - ordered'!E:E,ROW(E26)))</f>
        <v/>
      </c>
      <c r="F26" s="37" t="str" cm="1">
        <f t="array" ref="F26">IF(INDEX('DATA INPUT - ordered'!F:F,ROW(F26))="","",INDEX('DATA INPUT - ordered'!F:F,ROW(F26)))</f>
        <v/>
      </c>
      <c r="G26" s="37" t="str" cm="1">
        <f t="array" ref="G26">IF(INDEX('DATA INPUT - ordered'!G:G,ROW(G26))="","",INDEX('DATA INPUT - ordered'!G:G,ROW(G26)))</f>
        <v/>
      </c>
      <c r="H26" s="38" t="str" cm="1">
        <f t="array" ref="H26">IF(INDEX('DATA INPUT - ordered'!H:H,ROW(H26))="","",INDEX('DATA INPUT - ordered'!H:H,ROW(H26)))</f>
        <v/>
      </c>
      <c r="I26" s="36" t="str" cm="1">
        <f t="array" ref="I26">IF(INDEX('DATA INPUT - ordered'!K:K,ROW(I26))="","",INDEX('DATA INPUT - ordered'!K:K,ROW(I26)))</f>
        <v/>
      </c>
      <c r="J26" s="65" t="str">
        <f t="shared" si="0"/>
        <v/>
      </c>
      <c r="K26" s="41" t="str">
        <f t="shared" si="4"/>
        <v/>
      </c>
      <c r="L26" s="41" t="str">
        <f t="shared" si="5"/>
        <v/>
      </c>
      <c r="M26" s="41" t="str">
        <f t="shared" si="2"/>
        <v/>
      </c>
      <c r="N26" s="41" t="str">
        <f t="shared" si="3"/>
        <v/>
      </c>
    </row>
    <row r="27" spans="1:14" s="34" customFormat="1">
      <c r="A27" s="36" t="str" cm="1">
        <f t="array" ref="A27">IF(INDEX('DATA INPUT - ordered'!A:A,ROW(A27))="","",INDEX('DATA INPUT - ordered'!A:A,ROW(A27)))</f>
        <v/>
      </c>
      <c r="B27" s="36" t="str" cm="1">
        <f t="array" ref="B27">IF(INDEX('DATA INPUT - ordered'!B:B,ROW(B27))="","",INDEX('DATA INPUT - ordered'!B:B,ROW(B27)))</f>
        <v/>
      </c>
      <c r="C27" s="36" t="str" cm="1">
        <f t="array" ref="C27">IF(INDEX('DATA INPUT - ordered'!C:C,ROW(C27))="","",INDEX('DATA INPUT - ordered'!C:C,ROW(C27)))</f>
        <v/>
      </c>
      <c r="D27" s="36" t="str" cm="1">
        <f t="array" ref="D27">IF(INDEX('DATA INPUT - ordered'!D:D,ROW(D27))="","",INDEX('DATA INPUT - ordered'!D:D,ROW(D27)))</f>
        <v/>
      </c>
      <c r="E27" s="36" t="str" cm="1">
        <f t="array" ref="E27">IF(INDEX('DATA INPUT - ordered'!E:E,ROW(E27))="","",INDEX('DATA INPUT - ordered'!E:E,ROW(E27)))</f>
        <v/>
      </c>
      <c r="F27" s="37" t="str" cm="1">
        <f t="array" ref="F27">IF(INDEX('DATA INPUT - ordered'!F:F,ROW(F27))="","",INDEX('DATA INPUT - ordered'!F:F,ROW(F27)))</f>
        <v/>
      </c>
      <c r="G27" s="37" t="str" cm="1">
        <f t="array" ref="G27">IF(INDEX('DATA INPUT - ordered'!G:G,ROW(G27))="","",INDEX('DATA INPUT - ordered'!G:G,ROW(G27)))</f>
        <v/>
      </c>
      <c r="H27" s="38" t="str" cm="1">
        <f t="array" ref="H27">IF(INDEX('DATA INPUT - ordered'!H:H,ROW(H27))="","",INDEX('DATA INPUT - ordered'!H:H,ROW(H27)))</f>
        <v/>
      </c>
      <c r="I27" s="36" t="str" cm="1">
        <f t="array" ref="I27">IF(INDEX('DATA INPUT - ordered'!K:K,ROW(I27))="","",INDEX('DATA INPUT - ordered'!K:K,ROW(I27)))</f>
        <v/>
      </c>
      <c r="J27" s="65" t="str">
        <f t="shared" si="0"/>
        <v/>
      </c>
      <c r="K27" s="41" t="str">
        <f t="shared" si="4"/>
        <v/>
      </c>
      <c r="L27" s="41" t="str">
        <f t="shared" si="5"/>
        <v/>
      </c>
      <c r="M27" s="41" t="str">
        <f t="shared" si="2"/>
        <v/>
      </c>
      <c r="N27" s="41" t="str">
        <f t="shared" si="3"/>
        <v/>
      </c>
    </row>
    <row r="28" spans="1:14" s="34" customFormat="1">
      <c r="A28" s="36" t="str" cm="1">
        <f t="array" ref="A28">IF(INDEX('DATA INPUT - ordered'!A:A,ROW(A28))="","",INDEX('DATA INPUT - ordered'!A:A,ROW(A28)))</f>
        <v/>
      </c>
      <c r="B28" s="36" t="str" cm="1">
        <f t="array" ref="B28">IF(INDEX('DATA INPUT - ordered'!B:B,ROW(B28))="","",INDEX('DATA INPUT - ordered'!B:B,ROW(B28)))</f>
        <v/>
      </c>
      <c r="C28" s="36" t="str" cm="1">
        <f t="array" ref="C28">IF(INDEX('DATA INPUT - ordered'!C:C,ROW(C28))="","",INDEX('DATA INPUT - ordered'!C:C,ROW(C28)))</f>
        <v/>
      </c>
      <c r="D28" s="36" t="str" cm="1">
        <f t="array" ref="D28">IF(INDEX('DATA INPUT - ordered'!D:D,ROW(D28))="","",INDEX('DATA INPUT - ordered'!D:D,ROW(D28)))</f>
        <v/>
      </c>
      <c r="E28" s="36" t="str" cm="1">
        <f t="array" ref="E28">IF(INDEX('DATA INPUT - ordered'!E:E,ROW(E28))="","",INDEX('DATA INPUT - ordered'!E:E,ROW(E28)))</f>
        <v/>
      </c>
      <c r="F28" s="37" t="str" cm="1">
        <f t="array" ref="F28">IF(INDEX('DATA INPUT - ordered'!F:F,ROW(F28))="","",INDEX('DATA INPUT - ordered'!F:F,ROW(F28)))</f>
        <v/>
      </c>
      <c r="G28" s="37" t="str" cm="1">
        <f t="array" ref="G28">IF(INDEX('DATA INPUT - ordered'!G:G,ROW(G28))="","",INDEX('DATA INPUT - ordered'!G:G,ROW(G28)))</f>
        <v/>
      </c>
      <c r="H28" s="38" t="str" cm="1">
        <f t="array" ref="H28">IF(INDEX('DATA INPUT - ordered'!H:H,ROW(H28))="","",INDEX('DATA INPUT - ordered'!H:H,ROW(H28)))</f>
        <v/>
      </c>
      <c r="I28" s="36" t="str" cm="1">
        <f t="array" ref="I28">IF(INDEX('DATA INPUT - ordered'!K:K,ROW(I28))="","",INDEX('DATA INPUT - ordered'!K:K,ROW(I28)))</f>
        <v/>
      </c>
      <c r="J28" s="65" t="str">
        <f t="shared" si="0"/>
        <v/>
      </c>
      <c r="K28" s="41" t="str">
        <f t="shared" si="4"/>
        <v/>
      </c>
      <c r="L28" s="41" t="str">
        <f t="shared" si="5"/>
        <v/>
      </c>
      <c r="M28" s="41" t="str">
        <f t="shared" si="2"/>
        <v/>
      </c>
      <c r="N28" s="41" t="str">
        <f t="shared" si="3"/>
        <v/>
      </c>
    </row>
    <row r="29" spans="1:14" s="34" customFormat="1">
      <c r="A29" s="36" t="str" cm="1">
        <f t="array" ref="A29">IF(INDEX('DATA INPUT - ordered'!A:A,ROW(A29))="","",INDEX('DATA INPUT - ordered'!A:A,ROW(A29)))</f>
        <v/>
      </c>
      <c r="B29" s="36" t="str" cm="1">
        <f t="array" ref="B29">IF(INDEX('DATA INPUT - ordered'!B:B,ROW(B29))="","",INDEX('DATA INPUT - ordered'!B:B,ROW(B29)))</f>
        <v/>
      </c>
      <c r="C29" s="36" t="str" cm="1">
        <f t="array" ref="C29">IF(INDEX('DATA INPUT - ordered'!C:C,ROW(C29))="","",INDEX('DATA INPUT - ordered'!C:C,ROW(C29)))</f>
        <v/>
      </c>
      <c r="D29" s="36" t="str" cm="1">
        <f t="array" ref="D29">IF(INDEX('DATA INPUT - ordered'!D:D,ROW(D29))="","",INDEX('DATA INPUT - ordered'!D:D,ROW(D29)))</f>
        <v/>
      </c>
      <c r="E29" s="36" t="str" cm="1">
        <f t="array" ref="E29">IF(INDEX('DATA INPUT - ordered'!E:E,ROW(E29))="","",INDEX('DATA INPUT - ordered'!E:E,ROW(E29)))</f>
        <v/>
      </c>
      <c r="F29" s="37" t="str" cm="1">
        <f t="array" ref="F29">IF(INDEX('DATA INPUT - ordered'!F:F,ROW(F29))="","",INDEX('DATA INPUT - ordered'!F:F,ROW(F29)))</f>
        <v/>
      </c>
      <c r="G29" s="37" t="str" cm="1">
        <f t="array" ref="G29">IF(INDEX('DATA INPUT - ordered'!G:G,ROW(G29))="","",INDEX('DATA INPUT - ordered'!G:G,ROW(G29)))</f>
        <v/>
      </c>
      <c r="H29" s="38" t="str" cm="1">
        <f t="array" ref="H29">IF(INDEX('DATA INPUT - ordered'!H:H,ROW(H29))="","",INDEX('DATA INPUT - ordered'!H:H,ROW(H29)))</f>
        <v/>
      </c>
      <c r="I29" s="36" t="str" cm="1">
        <f t="array" ref="I29">IF(INDEX('DATA INPUT - ordered'!K:K,ROW(I29))="","",INDEX('DATA INPUT - ordered'!K:K,ROW(I29)))</f>
        <v/>
      </c>
      <c r="J29" s="65" t="str">
        <f t="shared" si="0"/>
        <v/>
      </c>
      <c r="K29" s="41" t="str">
        <f t="shared" si="4"/>
        <v/>
      </c>
      <c r="L29" s="41" t="str">
        <f t="shared" si="5"/>
        <v/>
      </c>
      <c r="M29" s="41" t="str">
        <f t="shared" si="2"/>
        <v/>
      </c>
      <c r="N29" s="41" t="str">
        <f t="shared" si="3"/>
        <v/>
      </c>
    </row>
    <row r="30" spans="1:14" s="34" customFormat="1">
      <c r="A30" s="36" t="str" cm="1">
        <f t="array" ref="A30">IF(INDEX('DATA INPUT - ordered'!A:A,ROW(A30))="","",INDEX('DATA INPUT - ordered'!A:A,ROW(A30)))</f>
        <v/>
      </c>
      <c r="B30" s="36" t="str" cm="1">
        <f t="array" ref="B30">IF(INDEX('DATA INPUT - ordered'!B:B,ROW(B30))="","",INDEX('DATA INPUT - ordered'!B:B,ROW(B30)))</f>
        <v/>
      </c>
      <c r="C30" s="36" t="str" cm="1">
        <f t="array" ref="C30">IF(INDEX('DATA INPUT - ordered'!C:C,ROW(C30))="","",INDEX('DATA INPUT - ordered'!C:C,ROW(C30)))</f>
        <v/>
      </c>
      <c r="D30" s="36" t="str" cm="1">
        <f t="array" ref="D30">IF(INDEX('DATA INPUT - ordered'!D:D,ROW(D30))="","",INDEX('DATA INPUT - ordered'!D:D,ROW(D30)))</f>
        <v/>
      </c>
      <c r="E30" s="36" t="str" cm="1">
        <f t="array" ref="E30">IF(INDEX('DATA INPUT - ordered'!E:E,ROW(E30))="","",INDEX('DATA INPUT - ordered'!E:E,ROW(E30)))</f>
        <v/>
      </c>
      <c r="F30" s="37" t="str" cm="1">
        <f t="array" ref="F30">IF(INDEX('DATA INPUT - ordered'!F:F,ROW(F30))="","",INDEX('DATA INPUT - ordered'!F:F,ROW(F30)))</f>
        <v/>
      </c>
      <c r="G30" s="37" t="str" cm="1">
        <f t="array" ref="G30">IF(INDEX('DATA INPUT - ordered'!G:G,ROW(G30))="","",INDEX('DATA INPUT - ordered'!G:G,ROW(G30)))</f>
        <v/>
      </c>
      <c r="H30" s="38" t="str" cm="1">
        <f t="array" ref="H30">IF(INDEX('DATA INPUT - ordered'!H:H,ROW(H30))="","",INDEX('DATA INPUT - ordered'!H:H,ROW(H30)))</f>
        <v/>
      </c>
      <c r="I30" s="36" t="str" cm="1">
        <f t="array" ref="I30">IF(INDEX('DATA INPUT - ordered'!K:K,ROW(I30))="","",INDEX('DATA INPUT - ordered'!K:K,ROW(I30)))</f>
        <v/>
      </c>
      <c r="J30" s="65" t="str">
        <f t="shared" si="0"/>
        <v/>
      </c>
      <c r="K30" s="41" t="str">
        <f t="shared" si="4"/>
        <v/>
      </c>
      <c r="L30" s="41" t="str">
        <f t="shared" si="5"/>
        <v/>
      </c>
      <c r="M30" s="41" t="str">
        <f t="shared" si="2"/>
        <v/>
      </c>
      <c r="N30" s="41" t="str">
        <f t="shared" si="3"/>
        <v/>
      </c>
    </row>
    <row r="31" spans="1:14" s="34" customFormat="1">
      <c r="A31" s="36" t="str" cm="1">
        <f t="array" ref="A31">IF(INDEX('DATA INPUT - ordered'!A:A,ROW(A31))="","",INDEX('DATA INPUT - ordered'!A:A,ROW(A31)))</f>
        <v/>
      </c>
      <c r="B31" s="36" t="str" cm="1">
        <f t="array" ref="B31">IF(INDEX('DATA INPUT - ordered'!B:B,ROW(B31))="","",INDEX('DATA INPUT - ordered'!B:B,ROW(B31)))</f>
        <v/>
      </c>
      <c r="C31" s="36" t="str" cm="1">
        <f t="array" ref="C31">IF(INDEX('DATA INPUT - ordered'!C:C,ROW(C31))="","",INDEX('DATA INPUT - ordered'!C:C,ROW(C31)))</f>
        <v/>
      </c>
      <c r="D31" s="36" t="str" cm="1">
        <f t="array" ref="D31">IF(INDEX('DATA INPUT - ordered'!D:D,ROW(D31))="","",INDEX('DATA INPUT - ordered'!D:D,ROW(D31)))</f>
        <v/>
      </c>
      <c r="E31" s="36" t="str" cm="1">
        <f t="array" ref="E31">IF(INDEX('DATA INPUT - ordered'!E:E,ROW(E31))="","",INDEX('DATA INPUT - ordered'!E:E,ROW(E31)))</f>
        <v/>
      </c>
      <c r="F31" s="37" t="str" cm="1">
        <f t="array" ref="F31">IF(INDEX('DATA INPUT - ordered'!F:F,ROW(F31))="","",INDEX('DATA INPUT - ordered'!F:F,ROW(F31)))</f>
        <v/>
      </c>
      <c r="G31" s="37" t="str" cm="1">
        <f t="array" ref="G31">IF(INDEX('DATA INPUT - ordered'!G:G,ROW(G31))="","",INDEX('DATA INPUT - ordered'!G:G,ROW(G31)))</f>
        <v/>
      </c>
      <c r="H31" s="38" t="str" cm="1">
        <f t="array" ref="H31">IF(INDEX('DATA INPUT - ordered'!H:H,ROW(H31))="","",INDEX('DATA INPUT - ordered'!H:H,ROW(H31)))</f>
        <v/>
      </c>
      <c r="I31" s="36" t="str" cm="1">
        <f t="array" ref="I31">IF(INDEX('DATA INPUT - ordered'!K:K,ROW(I31))="","",INDEX('DATA INPUT - ordered'!K:K,ROW(I31)))</f>
        <v/>
      </c>
      <c r="J31" s="65" t="str">
        <f t="shared" si="0"/>
        <v/>
      </c>
      <c r="K31" s="41" t="str">
        <f t="shared" si="4"/>
        <v/>
      </c>
      <c r="L31" s="41" t="str">
        <f t="shared" si="5"/>
        <v/>
      </c>
      <c r="M31" s="41" t="str">
        <f t="shared" si="2"/>
        <v/>
      </c>
      <c r="N31" s="41" t="str">
        <f t="shared" si="3"/>
        <v/>
      </c>
    </row>
    <row r="32" spans="1:14" s="34" customFormat="1">
      <c r="A32" s="36" t="str" cm="1">
        <f t="array" ref="A32">IF(INDEX('DATA INPUT - ordered'!A:A,ROW(A32))="","",INDEX('DATA INPUT - ordered'!A:A,ROW(A32)))</f>
        <v/>
      </c>
      <c r="B32" s="36" t="str" cm="1">
        <f t="array" ref="B32">IF(INDEX('DATA INPUT - ordered'!B:B,ROW(B32))="","",INDEX('DATA INPUT - ordered'!B:B,ROW(B32)))</f>
        <v/>
      </c>
      <c r="C32" s="36" t="str" cm="1">
        <f t="array" ref="C32">IF(INDEX('DATA INPUT - ordered'!C:C,ROW(C32))="","",INDEX('DATA INPUT - ordered'!C:C,ROW(C32)))</f>
        <v/>
      </c>
      <c r="D32" s="36" t="str" cm="1">
        <f t="array" ref="D32">IF(INDEX('DATA INPUT - ordered'!D:D,ROW(D32))="","",INDEX('DATA INPUT - ordered'!D:D,ROW(D32)))</f>
        <v/>
      </c>
      <c r="E32" s="36" t="str" cm="1">
        <f t="array" ref="E32">IF(INDEX('DATA INPUT - ordered'!E:E,ROW(E32))="","",INDEX('DATA INPUT - ordered'!E:E,ROW(E32)))</f>
        <v/>
      </c>
      <c r="F32" s="37" t="str" cm="1">
        <f t="array" ref="F32">IF(INDEX('DATA INPUT - ordered'!F:F,ROW(F32))="","",INDEX('DATA INPUT - ordered'!F:F,ROW(F32)))</f>
        <v/>
      </c>
      <c r="G32" s="37" t="str" cm="1">
        <f t="array" ref="G32">IF(INDEX('DATA INPUT - ordered'!G:G,ROW(G32))="","",INDEX('DATA INPUT - ordered'!G:G,ROW(G32)))</f>
        <v/>
      </c>
      <c r="H32" s="38" t="str" cm="1">
        <f t="array" ref="H32">IF(INDEX('DATA INPUT - ordered'!H:H,ROW(H32))="","",INDEX('DATA INPUT - ordered'!H:H,ROW(H32)))</f>
        <v/>
      </c>
      <c r="I32" s="36" t="str" cm="1">
        <f t="array" ref="I32">IF(INDEX('DATA INPUT - ordered'!K:K,ROW(I32))="","",INDEX('DATA INPUT - ordered'!K:K,ROW(I32)))</f>
        <v/>
      </c>
      <c r="J32" s="65" t="str">
        <f t="shared" si="0"/>
        <v/>
      </c>
      <c r="K32" s="41" t="str">
        <f t="shared" si="4"/>
        <v/>
      </c>
      <c r="L32" s="41" t="str">
        <f t="shared" si="5"/>
        <v/>
      </c>
      <c r="M32" s="41" t="str">
        <f t="shared" si="2"/>
        <v/>
      </c>
      <c r="N32" s="41" t="str">
        <f t="shared" si="3"/>
        <v/>
      </c>
    </row>
    <row r="33" spans="1:14" s="34" customFormat="1">
      <c r="A33" s="36" t="str" cm="1">
        <f t="array" ref="A33">IF(INDEX('DATA INPUT - ordered'!A:A,ROW(A33))="","",INDEX('DATA INPUT - ordered'!A:A,ROW(A33)))</f>
        <v/>
      </c>
      <c r="B33" s="36" t="str" cm="1">
        <f t="array" ref="B33">IF(INDEX('DATA INPUT - ordered'!B:B,ROW(B33))="","",INDEX('DATA INPUT - ordered'!B:B,ROW(B33)))</f>
        <v/>
      </c>
      <c r="C33" s="36" t="str" cm="1">
        <f t="array" ref="C33">IF(INDEX('DATA INPUT - ordered'!C:C,ROW(C33))="","",INDEX('DATA INPUT - ordered'!C:C,ROW(C33)))</f>
        <v/>
      </c>
      <c r="D33" s="36" t="str" cm="1">
        <f t="array" ref="D33">IF(INDEX('DATA INPUT - ordered'!D:D,ROW(D33))="","",INDEX('DATA INPUT - ordered'!D:D,ROW(D33)))</f>
        <v/>
      </c>
      <c r="E33" s="36" t="str" cm="1">
        <f t="array" ref="E33">IF(INDEX('DATA INPUT - ordered'!E:E,ROW(E33))="","",INDEX('DATA INPUT - ordered'!E:E,ROW(E33)))</f>
        <v/>
      </c>
      <c r="F33" s="37" t="str" cm="1">
        <f t="array" ref="F33">IF(INDEX('DATA INPUT - ordered'!F:F,ROW(F33))="","",INDEX('DATA INPUT - ordered'!F:F,ROW(F33)))</f>
        <v/>
      </c>
      <c r="G33" s="37" t="str" cm="1">
        <f t="array" ref="G33">IF(INDEX('DATA INPUT - ordered'!G:G,ROW(G33))="","",INDEX('DATA INPUT - ordered'!G:G,ROW(G33)))</f>
        <v/>
      </c>
      <c r="H33" s="38" t="str" cm="1">
        <f t="array" ref="H33">IF(INDEX('DATA INPUT - ordered'!H:H,ROW(H33))="","",INDEX('DATA INPUT - ordered'!H:H,ROW(H33)))</f>
        <v/>
      </c>
      <c r="I33" s="36" t="str" cm="1">
        <f t="array" ref="I33">IF(INDEX('DATA INPUT - ordered'!K:K,ROW(I33))="","",INDEX('DATA INPUT - ordered'!K:K,ROW(I33)))</f>
        <v/>
      </c>
      <c r="J33" s="65" t="str">
        <f t="shared" si="0"/>
        <v/>
      </c>
      <c r="K33" s="41" t="str">
        <f t="shared" si="4"/>
        <v/>
      </c>
      <c r="L33" s="41" t="str">
        <f t="shared" si="5"/>
        <v/>
      </c>
      <c r="M33" s="41" t="str">
        <f t="shared" si="2"/>
        <v/>
      </c>
      <c r="N33" s="41" t="str">
        <f t="shared" si="3"/>
        <v/>
      </c>
    </row>
    <row r="34" spans="1:14" s="34" customFormat="1">
      <c r="A34" s="36" t="str" cm="1">
        <f t="array" ref="A34">IF(INDEX('DATA INPUT - ordered'!A:A,ROW(A34))="","",INDEX('DATA INPUT - ordered'!A:A,ROW(A34)))</f>
        <v/>
      </c>
      <c r="B34" s="36" t="str" cm="1">
        <f t="array" ref="B34">IF(INDEX('DATA INPUT - ordered'!B:B,ROW(B34))="","",INDEX('DATA INPUT - ordered'!B:B,ROW(B34)))</f>
        <v/>
      </c>
      <c r="C34" s="36" t="str" cm="1">
        <f t="array" ref="C34">IF(INDEX('DATA INPUT - ordered'!C:C,ROW(C34))="","",INDEX('DATA INPUT - ordered'!C:C,ROW(C34)))</f>
        <v/>
      </c>
      <c r="D34" s="36" t="str" cm="1">
        <f t="array" ref="D34">IF(INDEX('DATA INPUT - ordered'!D:D,ROW(D34))="","",INDEX('DATA INPUT - ordered'!D:D,ROW(D34)))</f>
        <v/>
      </c>
      <c r="E34" s="36" t="str" cm="1">
        <f t="array" ref="E34">IF(INDEX('DATA INPUT - ordered'!E:E,ROW(E34))="","",INDEX('DATA INPUT - ordered'!E:E,ROW(E34)))</f>
        <v/>
      </c>
      <c r="F34" s="37" t="str" cm="1">
        <f t="array" ref="F34">IF(INDEX('DATA INPUT - ordered'!F:F,ROW(F34))="","",INDEX('DATA INPUT - ordered'!F:F,ROW(F34)))</f>
        <v/>
      </c>
      <c r="G34" s="37" t="str" cm="1">
        <f t="array" ref="G34">IF(INDEX('DATA INPUT - ordered'!G:G,ROW(G34))="","",INDEX('DATA INPUT - ordered'!G:G,ROW(G34)))</f>
        <v/>
      </c>
      <c r="H34" s="38" t="str" cm="1">
        <f t="array" ref="H34">IF(INDEX('DATA INPUT - ordered'!H:H,ROW(H34))="","",INDEX('DATA INPUT - ordered'!H:H,ROW(H34)))</f>
        <v/>
      </c>
      <c r="I34" s="36" t="str" cm="1">
        <f t="array" ref="I34">IF(INDEX('DATA INPUT - ordered'!K:K,ROW(I34))="","",INDEX('DATA INPUT - ordered'!K:K,ROW(I34)))</f>
        <v/>
      </c>
      <c r="J34" s="65" t="str">
        <f t="shared" si="0"/>
        <v/>
      </c>
      <c r="K34" s="41" t="str">
        <f t="shared" si="4"/>
        <v/>
      </c>
      <c r="L34" s="41" t="str">
        <f t="shared" si="5"/>
        <v/>
      </c>
      <c r="M34" s="41" t="str">
        <f t="shared" si="2"/>
        <v/>
      </c>
      <c r="N34" s="41" t="str">
        <f t="shared" si="3"/>
        <v/>
      </c>
    </row>
    <row r="35" spans="1:14" s="34" customFormat="1">
      <c r="A35" s="36" t="str" cm="1">
        <f t="array" ref="A35">IF(INDEX('DATA INPUT - ordered'!A:A,ROW(A35))="","",INDEX('DATA INPUT - ordered'!A:A,ROW(A35)))</f>
        <v/>
      </c>
      <c r="B35" s="36" t="str" cm="1">
        <f t="array" ref="B35">IF(INDEX('DATA INPUT - ordered'!B:B,ROW(B35))="","",INDEX('DATA INPUT - ordered'!B:B,ROW(B35)))</f>
        <v/>
      </c>
      <c r="C35" s="36" t="str" cm="1">
        <f t="array" ref="C35">IF(INDEX('DATA INPUT - ordered'!C:C,ROW(C35))="","",INDEX('DATA INPUT - ordered'!C:C,ROW(C35)))</f>
        <v/>
      </c>
      <c r="D35" s="36" t="str" cm="1">
        <f t="array" ref="D35">IF(INDEX('DATA INPUT - ordered'!D:D,ROW(D35))="","",INDEX('DATA INPUT - ordered'!D:D,ROW(D35)))</f>
        <v/>
      </c>
      <c r="E35" s="36" t="str" cm="1">
        <f t="array" ref="E35">IF(INDEX('DATA INPUT - ordered'!E:E,ROW(E35))="","",INDEX('DATA INPUT - ordered'!E:E,ROW(E35)))</f>
        <v/>
      </c>
      <c r="F35" s="37" t="str" cm="1">
        <f t="array" ref="F35">IF(INDEX('DATA INPUT - ordered'!F:F,ROW(F35))="","",INDEX('DATA INPUT - ordered'!F:F,ROW(F35)))</f>
        <v/>
      </c>
      <c r="G35" s="37" t="str" cm="1">
        <f t="array" ref="G35">IF(INDEX('DATA INPUT - ordered'!G:G,ROW(G35))="","",INDEX('DATA INPUT - ordered'!G:G,ROW(G35)))</f>
        <v/>
      </c>
      <c r="H35" s="38" t="str" cm="1">
        <f t="array" ref="H35">IF(INDEX('DATA INPUT - ordered'!H:H,ROW(H35))="","",INDEX('DATA INPUT - ordered'!H:H,ROW(H35)))</f>
        <v/>
      </c>
      <c r="I35" s="36" t="str" cm="1">
        <f t="array" ref="I35">IF(INDEX('DATA INPUT - ordered'!K:K,ROW(I35))="","",INDEX('DATA INPUT - ordered'!K:K,ROW(I35)))</f>
        <v/>
      </c>
      <c r="J35" s="65" t="str">
        <f t="shared" si="0"/>
        <v/>
      </c>
      <c r="K35" s="41" t="str">
        <f t="shared" si="4"/>
        <v/>
      </c>
      <c r="L35" s="41" t="str">
        <f t="shared" si="5"/>
        <v/>
      </c>
      <c r="M35" s="41" t="str">
        <f t="shared" si="2"/>
        <v/>
      </c>
      <c r="N35" s="41" t="str">
        <f t="shared" si="3"/>
        <v/>
      </c>
    </row>
    <row r="36" spans="1:14" s="34" customFormat="1">
      <c r="A36" s="36" t="str" cm="1">
        <f t="array" ref="A36">IF(INDEX('DATA INPUT - ordered'!A:A,ROW(A36))="","",INDEX('DATA INPUT - ordered'!A:A,ROW(A36)))</f>
        <v/>
      </c>
      <c r="B36" s="36" t="str" cm="1">
        <f t="array" ref="B36">IF(INDEX('DATA INPUT - ordered'!B:B,ROW(B36))="","",INDEX('DATA INPUT - ordered'!B:B,ROW(B36)))</f>
        <v/>
      </c>
      <c r="C36" s="36" t="str" cm="1">
        <f t="array" ref="C36">IF(INDEX('DATA INPUT - ordered'!C:C,ROW(C36))="","",INDEX('DATA INPUT - ordered'!C:C,ROW(C36)))</f>
        <v/>
      </c>
      <c r="D36" s="36" t="str" cm="1">
        <f t="array" ref="D36">IF(INDEX('DATA INPUT - ordered'!D:D,ROW(D36))="","",INDEX('DATA INPUT - ordered'!D:D,ROW(D36)))</f>
        <v/>
      </c>
      <c r="E36" s="36" t="str" cm="1">
        <f t="array" ref="E36">IF(INDEX('DATA INPUT - ordered'!E:E,ROW(E36))="","",INDEX('DATA INPUT - ordered'!E:E,ROW(E36)))</f>
        <v/>
      </c>
      <c r="F36" s="37" t="str" cm="1">
        <f t="array" ref="F36">IF(INDEX('DATA INPUT - ordered'!F:F,ROW(F36))="","",INDEX('DATA INPUT - ordered'!F:F,ROW(F36)))</f>
        <v/>
      </c>
      <c r="G36" s="37" t="str" cm="1">
        <f t="array" ref="G36">IF(INDEX('DATA INPUT - ordered'!G:G,ROW(G36))="","",INDEX('DATA INPUT - ordered'!G:G,ROW(G36)))</f>
        <v/>
      </c>
      <c r="H36" s="38" t="str" cm="1">
        <f t="array" ref="H36">IF(INDEX('DATA INPUT - ordered'!H:H,ROW(H36))="","",INDEX('DATA INPUT - ordered'!H:H,ROW(H36)))</f>
        <v/>
      </c>
      <c r="I36" s="36" t="str" cm="1">
        <f t="array" ref="I36">IF(INDEX('DATA INPUT - ordered'!K:K,ROW(I36))="","",INDEX('DATA INPUT - ordered'!K:K,ROW(I36)))</f>
        <v/>
      </c>
      <c r="J36" s="65" t="str">
        <f t="shared" si="0"/>
        <v/>
      </c>
      <c r="K36" s="41" t="str">
        <f t="shared" si="4"/>
        <v/>
      </c>
      <c r="L36" s="41" t="str">
        <f t="shared" si="5"/>
        <v/>
      </c>
      <c r="M36" s="41" t="str">
        <f t="shared" si="2"/>
        <v/>
      </c>
      <c r="N36" s="41" t="str">
        <f t="shared" si="3"/>
        <v/>
      </c>
    </row>
    <row r="37" spans="1:14" s="34" customFormat="1">
      <c r="A37" s="36" t="str" cm="1">
        <f t="array" ref="A37">IF(INDEX('DATA INPUT - ordered'!A:A,ROW(A37))="","",INDEX('DATA INPUT - ordered'!A:A,ROW(A37)))</f>
        <v/>
      </c>
      <c r="B37" s="36" t="str" cm="1">
        <f t="array" ref="B37">IF(INDEX('DATA INPUT - ordered'!B:B,ROW(B37))="","",INDEX('DATA INPUT - ordered'!B:B,ROW(B37)))</f>
        <v/>
      </c>
      <c r="C37" s="36" t="str" cm="1">
        <f t="array" ref="C37">IF(INDEX('DATA INPUT - ordered'!C:C,ROW(C37))="","",INDEX('DATA INPUT - ordered'!C:C,ROW(C37)))</f>
        <v/>
      </c>
      <c r="D37" s="36" t="str" cm="1">
        <f t="array" ref="D37">IF(INDEX('DATA INPUT - ordered'!D:D,ROW(D37))="","",INDEX('DATA INPUT - ordered'!D:D,ROW(D37)))</f>
        <v/>
      </c>
      <c r="E37" s="36" t="str" cm="1">
        <f t="array" ref="E37">IF(INDEX('DATA INPUT - ordered'!E:E,ROW(E37))="","",INDEX('DATA INPUT - ordered'!E:E,ROW(E37)))</f>
        <v/>
      </c>
      <c r="F37" s="37" t="str" cm="1">
        <f t="array" ref="F37">IF(INDEX('DATA INPUT - ordered'!F:F,ROW(F37))="","",INDEX('DATA INPUT - ordered'!F:F,ROW(F37)))</f>
        <v/>
      </c>
      <c r="G37" s="37" t="str" cm="1">
        <f t="array" ref="G37">IF(INDEX('DATA INPUT - ordered'!G:G,ROW(G37))="","",INDEX('DATA INPUT - ordered'!G:G,ROW(G37)))</f>
        <v/>
      </c>
      <c r="H37" s="38" t="str" cm="1">
        <f t="array" ref="H37">IF(INDEX('DATA INPUT - ordered'!H:H,ROW(H37))="","",INDEX('DATA INPUT - ordered'!H:H,ROW(H37)))</f>
        <v/>
      </c>
      <c r="I37" s="36" t="str" cm="1">
        <f t="array" ref="I37">IF(INDEX('DATA INPUT - ordered'!K:K,ROW(I37))="","",INDEX('DATA INPUT - ordered'!K:K,ROW(I37)))</f>
        <v/>
      </c>
      <c r="J37" s="65" t="str">
        <f t="shared" si="0"/>
        <v/>
      </c>
      <c r="K37" s="41" t="str">
        <f t="shared" si="4"/>
        <v/>
      </c>
      <c r="L37" s="41" t="str">
        <f t="shared" si="5"/>
        <v/>
      </c>
      <c r="M37" s="41" t="str">
        <f t="shared" si="2"/>
        <v/>
      </c>
      <c r="N37" s="41" t="str">
        <f t="shared" si="3"/>
        <v/>
      </c>
    </row>
    <row r="38" spans="1:14" s="34" customFormat="1">
      <c r="A38" s="36" t="str" cm="1">
        <f t="array" ref="A38">IF(INDEX('DATA INPUT - ordered'!A:A,ROW(A38))="","",INDEX('DATA INPUT - ordered'!A:A,ROW(A38)))</f>
        <v/>
      </c>
      <c r="B38" s="36" t="str" cm="1">
        <f t="array" ref="B38">IF(INDEX('DATA INPUT - ordered'!B:B,ROW(B38))="","",INDEX('DATA INPUT - ordered'!B:B,ROW(B38)))</f>
        <v/>
      </c>
      <c r="C38" s="36" t="str" cm="1">
        <f t="array" ref="C38">IF(INDEX('DATA INPUT - ordered'!C:C,ROW(C38))="","",INDEX('DATA INPUT - ordered'!C:C,ROW(C38)))</f>
        <v/>
      </c>
      <c r="D38" s="36" t="str" cm="1">
        <f t="array" ref="D38">IF(INDEX('DATA INPUT - ordered'!D:D,ROW(D38))="","",INDEX('DATA INPUT - ordered'!D:D,ROW(D38)))</f>
        <v/>
      </c>
      <c r="E38" s="36" t="str" cm="1">
        <f t="array" ref="E38">IF(INDEX('DATA INPUT - ordered'!E:E,ROW(E38))="","",INDEX('DATA INPUT - ordered'!E:E,ROW(E38)))</f>
        <v/>
      </c>
      <c r="F38" s="37" t="str" cm="1">
        <f t="array" ref="F38">IF(INDEX('DATA INPUT - ordered'!F:F,ROW(F38))="","",INDEX('DATA INPUT - ordered'!F:F,ROW(F38)))</f>
        <v/>
      </c>
      <c r="G38" s="37" t="str" cm="1">
        <f t="array" ref="G38">IF(INDEX('DATA INPUT - ordered'!G:G,ROW(G38))="","",INDEX('DATA INPUT - ordered'!G:G,ROW(G38)))</f>
        <v/>
      </c>
      <c r="H38" s="38" t="str" cm="1">
        <f t="array" ref="H38">IF(INDEX('DATA INPUT - ordered'!H:H,ROW(H38))="","",INDEX('DATA INPUT - ordered'!H:H,ROW(H38)))</f>
        <v/>
      </c>
      <c r="I38" s="36" t="str" cm="1">
        <f t="array" ref="I38">IF(INDEX('DATA INPUT - ordered'!K:K,ROW(I38))="","",INDEX('DATA INPUT - ordered'!K:K,ROW(I38)))</f>
        <v/>
      </c>
      <c r="J38" s="65" t="str">
        <f t="shared" si="0"/>
        <v/>
      </c>
      <c r="K38" s="41" t="str">
        <f t="shared" si="4"/>
        <v/>
      </c>
      <c r="L38" s="41" t="str">
        <f t="shared" si="5"/>
        <v/>
      </c>
      <c r="M38" s="41" t="str">
        <f t="shared" si="2"/>
        <v/>
      </c>
      <c r="N38" s="41" t="str">
        <f t="shared" si="3"/>
        <v/>
      </c>
    </row>
    <row r="39" spans="1:14" s="34" customFormat="1">
      <c r="A39" s="36" t="str" cm="1">
        <f t="array" ref="A39">IF(INDEX('DATA INPUT - ordered'!A:A,ROW(A39))="","",INDEX('DATA INPUT - ordered'!A:A,ROW(A39)))</f>
        <v/>
      </c>
      <c r="B39" s="36" t="str" cm="1">
        <f t="array" ref="B39">IF(INDEX('DATA INPUT - ordered'!B:B,ROW(B39))="","",INDEX('DATA INPUT - ordered'!B:B,ROW(B39)))</f>
        <v/>
      </c>
      <c r="C39" s="36" t="str" cm="1">
        <f t="array" ref="C39">IF(INDEX('DATA INPUT - ordered'!C:C,ROW(C39))="","",INDEX('DATA INPUT - ordered'!C:C,ROW(C39)))</f>
        <v/>
      </c>
      <c r="D39" s="36" t="str" cm="1">
        <f t="array" ref="D39">IF(INDEX('DATA INPUT - ordered'!D:D,ROW(D39))="","",INDEX('DATA INPUT - ordered'!D:D,ROW(D39)))</f>
        <v/>
      </c>
      <c r="E39" s="36" t="str" cm="1">
        <f t="array" ref="E39">IF(INDEX('DATA INPUT - ordered'!E:E,ROW(E39))="","",INDEX('DATA INPUT - ordered'!E:E,ROW(E39)))</f>
        <v/>
      </c>
      <c r="F39" s="37" t="str" cm="1">
        <f t="array" ref="F39">IF(INDEX('DATA INPUT - ordered'!F:F,ROW(F39))="","",INDEX('DATA INPUT - ordered'!F:F,ROW(F39)))</f>
        <v/>
      </c>
      <c r="G39" s="37" t="str" cm="1">
        <f t="array" ref="G39">IF(INDEX('DATA INPUT - ordered'!G:G,ROW(G39))="","",INDEX('DATA INPUT - ordered'!G:G,ROW(G39)))</f>
        <v/>
      </c>
      <c r="H39" s="38" t="str" cm="1">
        <f t="array" ref="H39">IF(INDEX('DATA INPUT - ordered'!H:H,ROW(H39))="","",INDEX('DATA INPUT - ordered'!H:H,ROW(H39)))</f>
        <v/>
      </c>
      <c r="I39" s="36" t="str" cm="1">
        <f t="array" ref="I39">IF(INDEX('DATA INPUT - ordered'!K:K,ROW(I39))="","",INDEX('DATA INPUT - ordered'!K:K,ROW(I39)))</f>
        <v/>
      </c>
      <c r="J39" s="65" t="str">
        <f t="shared" si="0"/>
        <v/>
      </c>
      <c r="K39" s="41" t="str">
        <f t="shared" si="4"/>
        <v/>
      </c>
      <c r="L39" s="41" t="str">
        <f t="shared" si="5"/>
        <v/>
      </c>
      <c r="M39" s="41" t="str">
        <f t="shared" si="2"/>
        <v/>
      </c>
      <c r="N39" s="41" t="str">
        <f t="shared" si="3"/>
        <v/>
      </c>
    </row>
    <row r="40" spans="1:14" s="34" customFormat="1">
      <c r="A40" s="36" t="str" cm="1">
        <f t="array" ref="A40">IF(INDEX('DATA INPUT - ordered'!A:A,ROW(A40))="","",INDEX('DATA INPUT - ordered'!A:A,ROW(A40)))</f>
        <v/>
      </c>
      <c r="B40" s="36" t="str" cm="1">
        <f t="array" ref="B40">IF(INDEX('DATA INPUT - ordered'!B:B,ROW(B40))="","",INDEX('DATA INPUT - ordered'!B:B,ROW(B40)))</f>
        <v/>
      </c>
      <c r="C40" s="36" t="str" cm="1">
        <f t="array" ref="C40">IF(INDEX('DATA INPUT - ordered'!C:C,ROW(C40))="","",INDEX('DATA INPUT - ordered'!C:C,ROW(C40)))</f>
        <v/>
      </c>
      <c r="D40" s="36" t="str" cm="1">
        <f t="array" ref="D40">IF(INDEX('DATA INPUT - ordered'!D:D,ROW(D40))="","",INDEX('DATA INPUT - ordered'!D:D,ROW(D40)))</f>
        <v/>
      </c>
      <c r="E40" s="36" t="str" cm="1">
        <f t="array" ref="E40">IF(INDEX('DATA INPUT - ordered'!E:E,ROW(E40))="","",INDEX('DATA INPUT - ordered'!E:E,ROW(E40)))</f>
        <v/>
      </c>
      <c r="F40" s="37" t="str" cm="1">
        <f t="array" ref="F40">IF(INDEX('DATA INPUT - ordered'!F:F,ROW(F40))="","",INDEX('DATA INPUT - ordered'!F:F,ROW(F40)))</f>
        <v/>
      </c>
      <c r="G40" s="37" t="str" cm="1">
        <f t="array" ref="G40">IF(INDEX('DATA INPUT - ordered'!G:G,ROW(G40))="","",INDEX('DATA INPUT - ordered'!G:G,ROW(G40)))</f>
        <v/>
      </c>
      <c r="H40" s="38" t="str" cm="1">
        <f t="array" ref="H40">IF(INDEX('DATA INPUT - ordered'!H:H,ROW(H40))="","",INDEX('DATA INPUT - ordered'!H:H,ROW(H40)))</f>
        <v/>
      </c>
      <c r="I40" s="36" t="str" cm="1">
        <f t="array" ref="I40">IF(INDEX('DATA INPUT - ordered'!K:K,ROW(I40))="","",INDEX('DATA INPUT - ordered'!K:K,ROW(I40)))</f>
        <v/>
      </c>
      <c r="J40" s="65" t="str">
        <f t="shared" si="0"/>
        <v/>
      </c>
      <c r="K40" s="41" t="str">
        <f t="shared" si="4"/>
        <v/>
      </c>
      <c r="L40" s="41" t="str">
        <f t="shared" si="5"/>
        <v/>
      </c>
      <c r="M40" s="41" t="str">
        <f t="shared" si="2"/>
        <v/>
      </c>
      <c r="N40" s="41" t="str">
        <f t="shared" si="3"/>
        <v/>
      </c>
    </row>
    <row r="41" spans="1:14" s="34" customFormat="1">
      <c r="A41" s="36" t="str" cm="1">
        <f t="array" ref="A41">IF(INDEX('DATA INPUT - ordered'!A:A,ROW(A41))="","",INDEX('DATA INPUT - ordered'!A:A,ROW(A41)))</f>
        <v/>
      </c>
      <c r="B41" s="36" t="str" cm="1">
        <f t="array" ref="B41">IF(INDEX('DATA INPUT - ordered'!B:B,ROW(B41))="","",INDEX('DATA INPUT - ordered'!B:B,ROW(B41)))</f>
        <v/>
      </c>
      <c r="C41" s="36" t="str" cm="1">
        <f t="array" ref="C41">IF(INDEX('DATA INPUT - ordered'!C:C,ROW(C41))="","",INDEX('DATA INPUT - ordered'!C:C,ROW(C41)))</f>
        <v/>
      </c>
      <c r="D41" s="36" t="str" cm="1">
        <f t="array" ref="D41">IF(INDEX('DATA INPUT - ordered'!D:D,ROW(D41))="","",INDEX('DATA INPUT - ordered'!D:D,ROW(D41)))</f>
        <v/>
      </c>
      <c r="E41" s="36" t="str" cm="1">
        <f t="array" ref="E41">IF(INDEX('DATA INPUT - ordered'!E:E,ROW(E41))="","",INDEX('DATA INPUT - ordered'!E:E,ROW(E41)))</f>
        <v/>
      </c>
      <c r="F41" s="37" t="str" cm="1">
        <f t="array" ref="F41">IF(INDEX('DATA INPUT - ordered'!F:F,ROW(F41))="","",INDEX('DATA INPUT - ordered'!F:F,ROW(F41)))</f>
        <v/>
      </c>
      <c r="G41" s="37" t="str" cm="1">
        <f t="array" ref="G41">IF(INDEX('DATA INPUT - ordered'!G:G,ROW(G41))="","",INDEX('DATA INPUT - ordered'!G:G,ROW(G41)))</f>
        <v/>
      </c>
      <c r="H41" s="38" t="str" cm="1">
        <f t="array" ref="H41">IF(INDEX('DATA INPUT - ordered'!H:H,ROW(H41))="","",INDEX('DATA INPUT - ordered'!H:H,ROW(H41)))</f>
        <v/>
      </c>
      <c r="I41" s="36" t="str" cm="1">
        <f t="array" ref="I41">IF(INDEX('DATA INPUT - ordered'!K:K,ROW(I41))="","",INDEX('DATA INPUT - ordered'!K:K,ROW(I41)))</f>
        <v/>
      </c>
      <c r="J41" s="65" t="str">
        <f t="shared" si="0"/>
        <v/>
      </c>
      <c r="K41" s="41" t="str">
        <f t="shared" si="4"/>
        <v/>
      </c>
      <c r="L41" s="41" t="str">
        <f t="shared" si="5"/>
        <v/>
      </c>
      <c r="M41" s="41" t="str">
        <f t="shared" si="2"/>
        <v/>
      </c>
      <c r="N41" s="41" t="str">
        <f t="shared" si="3"/>
        <v/>
      </c>
    </row>
    <row r="42" spans="1:14" s="34" customFormat="1">
      <c r="A42" s="36" t="str" cm="1">
        <f t="array" ref="A42">IF(INDEX('DATA INPUT - ordered'!A:A,ROW(A42))="","",INDEX('DATA INPUT - ordered'!A:A,ROW(A42)))</f>
        <v/>
      </c>
      <c r="B42" s="36" t="str" cm="1">
        <f t="array" ref="B42">IF(INDEX('DATA INPUT - ordered'!B:B,ROW(B42))="","",INDEX('DATA INPUT - ordered'!B:B,ROW(B42)))</f>
        <v/>
      </c>
      <c r="C42" s="36" t="str" cm="1">
        <f t="array" ref="C42">IF(INDEX('DATA INPUT - ordered'!C:C,ROW(C42))="","",INDEX('DATA INPUT - ordered'!C:C,ROW(C42)))</f>
        <v/>
      </c>
      <c r="D42" s="36" t="str" cm="1">
        <f t="array" ref="D42">IF(INDEX('DATA INPUT - ordered'!D:D,ROW(D42))="","",INDEX('DATA INPUT - ordered'!D:D,ROW(D42)))</f>
        <v/>
      </c>
      <c r="E42" s="36" t="str" cm="1">
        <f t="array" ref="E42">IF(INDEX('DATA INPUT - ordered'!E:E,ROW(E42))="","",INDEX('DATA INPUT - ordered'!E:E,ROW(E42)))</f>
        <v/>
      </c>
      <c r="F42" s="37" t="str" cm="1">
        <f t="array" ref="F42">IF(INDEX('DATA INPUT - ordered'!F:F,ROW(F42))="","",INDEX('DATA INPUT - ordered'!F:F,ROW(F42)))</f>
        <v/>
      </c>
      <c r="G42" s="37" t="str" cm="1">
        <f t="array" ref="G42">IF(INDEX('DATA INPUT - ordered'!G:G,ROW(G42))="","",INDEX('DATA INPUT - ordered'!G:G,ROW(G42)))</f>
        <v/>
      </c>
      <c r="H42" s="38" t="str" cm="1">
        <f t="array" ref="H42">IF(INDEX('DATA INPUT - ordered'!H:H,ROW(H42))="","",INDEX('DATA INPUT - ordered'!H:H,ROW(H42)))</f>
        <v/>
      </c>
      <c r="I42" s="36" t="str" cm="1">
        <f t="array" ref="I42">IF(INDEX('DATA INPUT - ordered'!K:K,ROW(I42))="","",INDEX('DATA INPUT - ordered'!K:K,ROW(I42)))</f>
        <v/>
      </c>
      <c r="J42" s="65" t="str">
        <f t="shared" si="0"/>
        <v/>
      </c>
      <c r="K42" s="41" t="str">
        <f t="shared" si="4"/>
        <v/>
      </c>
      <c r="L42" s="41" t="str">
        <f t="shared" si="5"/>
        <v/>
      </c>
      <c r="M42" s="41" t="str">
        <f t="shared" si="2"/>
        <v/>
      </c>
      <c r="N42" s="41" t="str">
        <f t="shared" si="3"/>
        <v/>
      </c>
    </row>
    <row r="43" spans="1:14" s="34" customFormat="1">
      <c r="A43" s="36" t="str" cm="1">
        <f t="array" ref="A43">IF(INDEX('DATA INPUT - ordered'!A:A,ROW(A43))="","",INDEX('DATA INPUT - ordered'!A:A,ROW(A43)))</f>
        <v/>
      </c>
      <c r="B43" s="36" t="str" cm="1">
        <f t="array" ref="B43">IF(INDEX('DATA INPUT - ordered'!B:B,ROW(B43))="","",INDEX('DATA INPUT - ordered'!B:B,ROW(B43)))</f>
        <v/>
      </c>
      <c r="C43" s="36" t="str" cm="1">
        <f t="array" ref="C43">IF(INDEX('DATA INPUT - ordered'!C:C,ROW(C43))="","",INDEX('DATA INPUT - ordered'!C:C,ROW(C43)))</f>
        <v/>
      </c>
      <c r="D43" s="36" t="str" cm="1">
        <f t="array" ref="D43">IF(INDEX('DATA INPUT - ordered'!D:D,ROW(D43))="","",INDEX('DATA INPUT - ordered'!D:D,ROW(D43)))</f>
        <v/>
      </c>
      <c r="E43" s="36" t="str" cm="1">
        <f t="array" ref="E43">IF(INDEX('DATA INPUT - ordered'!E:E,ROW(E43))="","",INDEX('DATA INPUT - ordered'!E:E,ROW(E43)))</f>
        <v/>
      </c>
      <c r="F43" s="37" t="str" cm="1">
        <f t="array" ref="F43">IF(INDEX('DATA INPUT - ordered'!F:F,ROW(F43))="","",INDEX('DATA INPUT - ordered'!F:F,ROW(F43)))</f>
        <v/>
      </c>
      <c r="G43" s="37" t="str" cm="1">
        <f t="array" ref="G43">IF(INDEX('DATA INPUT - ordered'!G:G,ROW(G43))="","",INDEX('DATA INPUT - ordered'!G:G,ROW(G43)))</f>
        <v/>
      </c>
      <c r="H43" s="38" t="str" cm="1">
        <f t="array" ref="H43">IF(INDEX('DATA INPUT - ordered'!H:H,ROW(H43))="","",INDEX('DATA INPUT - ordered'!H:H,ROW(H43)))</f>
        <v/>
      </c>
      <c r="I43" s="36" t="str" cm="1">
        <f t="array" ref="I43">IF(INDEX('DATA INPUT - ordered'!K:K,ROW(I43))="","",INDEX('DATA INPUT - ordered'!K:K,ROW(I43)))</f>
        <v/>
      </c>
      <c r="J43" s="65" t="str">
        <f t="shared" si="0"/>
        <v/>
      </c>
      <c r="K43" s="41" t="str">
        <f t="shared" si="4"/>
        <v/>
      </c>
      <c r="L43" s="41" t="str">
        <f t="shared" si="5"/>
        <v/>
      </c>
      <c r="M43" s="41" t="str">
        <f t="shared" si="2"/>
        <v/>
      </c>
      <c r="N43" s="41" t="str">
        <f t="shared" si="3"/>
        <v/>
      </c>
    </row>
    <row r="44" spans="1:14" s="34" customFormat="1">
      <c r="A44" s="36" t="str" cm="1">
        <f t="array" ref="A44">IF(INDEX('DATA INPUT - ordered'!A:A,ROW(A44))="","",INDEX('DATA INPUT - ordered'!A:A,ROW(A44)))</f>
        <v/>
      </c>
      <c r="B44" s="36" t="str" cm="1">
        <f t="array" ref="B44">IF(INDEX('DATA INPUT - ordered'!B:B,ROW(B44))="","",INDEX('DATA INPUT - ordered'!B:B,ROW(B44)))</f>
        <v/>
      </c>
      <c r="C44" s="36" t="str" cm="1">
        <f t="array" ref="C44">IF(INDEX('DATA INPUT - ordered'!C:C,ROW(C44))="","",INDEX('DATA INPUT - ordered'!C:C,ROW(C44)))</f>
        <v/>
      </c>
      <c r="D44" s="36" t="str" cm="1">
        <f t="array" ref="D44">IF(INDEX('DATA INPUT - ordered'!D:D,ROW(D44))="","",INDEX('DATA INPUT - ordered'!D:D,ROW(D44)))</f>
        <v/>
      </c>
      <c r="E44" s="36" t="str" cm="1">
        <f t="array" ref="E44">IF(INDEX('DATA INPUT - ordered'!E:E,ROW(E44))="","",INDEX('DATA INPUT - ordered'!E:E,ROW(E44)))</f>
        <v/>
      </c>
      <c r="F44" s="37" t="str" cm="1">
        <f t="array" ref="F44">IF(INDEX('DATA INPUT - ordered'!F:F,ROW(F44))="","",INDEX('DATA INPUT - ordered'!F:F,ROW(F44)))</f>
        <v/>
      </c>
      <c r="G44" s="37" t="str" cm="1">
        <f t="array" ref="G44">IF(INDEX('DATA INPUT - ordered'!G:G,ROW(G44))="","",INDEX('DATA INPUT - ordered'!G:G,ROW(G44)))</f>
        <v/>
      </c>
      <c r="H44" s="38" t="str" cm="1">
        <f t="array" ref="H44">IF(INDEX('DATA INPUT - ordered'!H:H,ROW(H44))="","",INDEX('DATA INPUT - ordered'!H:H,ROW(H44)))</f>
        <v/>
      </c>
      <c r="I44" s="36" t="str" cm="1">
        <f t="array" ref="I44">IF(INDEX('DATA INPUT - ordered'!K:K,ROW(I44))="","",INDEX('DATA INPUT - ordered'!K:K,ROW(I44)))</f>
        <v/>
      </c>
      <c r="J44" s="65" t="str">
        <f t="shared" si="0"/>
        <v/>
      </c>
      <c r="K44" s="41" t="str">
        <f t="shared" si="4"/>
        <v/>
      </c>
      <c r="L44" s="41" t="str">
        <f t="shared" si="5"/>
        <v/>
      </c>
      <c r="M44" s="41" t="str">
        <f t="shared" si="2"/>
        <v/>
      </c>
      <c r="N44" s="41" t="str">
        <f t="shared" si="3"/>
        <v/>
      </c>
    </row>
    <row r="45" spans="1:14" s="34" customFormat="1">
      <c r="A45" s="36" t="str" cm="1">
        <f t="array" ref="A45">IF(INDEX('DATA INPUT - ordered'!A:A,ROW(A45))="","",INDEX('DATA INPUT - ordered'!A:A,ROW(A45)))</f>
        <v/>
      </c>
      <c r="B45" s="36" t="str" cm="1">
        <f t="array" ref="B45">IF(INDEX('DATA INPUT - ordered'!B:B,ROW(B45))="","",INDEX('DATA INPUT - ordered'!B:B,ROW(B45)))</f>
        <v/>
      </c>
      <c r="C45" s="36" t="str" cm="1">
        <f t="array" ref="C45">IF(INDEX('DATA INPUT - ordered'!C:C,ROW(C45))="","",INDEX('DATA INPUT - ordered'!C:C,ROW(C45)))</f>
        <v/>
      </c>
      <c r="D45" s="36" t="str" cm="1">
        <f t="array" ref="D45">IF(INDEX('DATA INPUT - ordered'!D:D,ROW(D45))="","",INDEX('DATA INPUT - ordered'!D:D,ROW(D45)))</f>
        <v/>
      </c>
      <c r="E45" s="36" t="str" cm="1">
        <f t="array" ref="E45">IF(INDEX('DATA INPUT - ordered'!E:E,ROW(E45))="","",INDEX('DATA INPUT - ordered'!E:E,ROW(E45)))</f>
        <v/>
      </c>
      <c r="F45" s="37" t="str" cm="1">
        <f t="array" ref="F45">IF(INDEX('DATA INPUT - ordered'!F:F,ROW(F45))="","",INDEX('DATA INPUT - ordered'!F:F,ROW(F45)))</f>
        <v/>
      </c>
      <c r="G45" s="37" t="str" cm="1">
        <f t="array" ref="G45">IF(INDEX('DATA INPUT - ordered'!G:G,ROW(G45))="","",INDEX('DATA INPUT - ordered'!G:G,ROW(G45)))</f>
        <v/>
      </c>
      <c r="H45" s="38" t="str" cm="1">
        <f t="array" ref="H45">IF(INDEX('DATA INPUT - ordered'!H:H,ROW(H45))="","",INDEX('DATA INPUT - ordered'!H:H,ROW(H45)))</f>
        <v/>
      </c>
      <c r="I45" s="36" t="str" cm="1">
        <f t="array" ref="I45">IF(INDEX('DATA INPUT - ordered'!K:K,ROW(I45))="","",INDEX('DATA INPUT - ordered'!K:K,ROW(I45)))</f>
        <v/>
      </c>
      <c r="J45" s="65" t="str">
        <f t="shared" si="0"/>
        <v/>
      </c>
      <c r="K45" s="41" t="str">
        <f t="shared" si="4"/>
        <v/>
      </c>
      <c r="L45" s="41" t="str">
        <f t="shared" si="5"/>
        <v/>
      </c>
      <c r="M45" s="41" t="str">
        <f t="shared" si="2"/>
        <v/>
      </c>
      <c r="N45" s="41" t="str">
        <f t="shared" si="3"/>
        <v/>
      </c>
    </row>
    <row r="46" spans="1:14" s="34" customFormat="1">
      <c r="A46" s="36" t="str" cm="1">
        <f t="array" ref="A46">IF(INDEX('DATA INPUT - ordered'!A:A,ROW(A46))="","",INDEX('DATA INPUT - ordered'!A:A,ROW(A46)))</f>
        <v/>
      </c>
      <c r="B46" s="36" t="str" cm="1">
        <f t="array" ref="B46">IF(INDEX('DATA INPUT - ordered'!B:B,ROW(B46))="","",INDEX('DATA INPUT - ordered'!B:B,ROW(B46)))</f>
        <v/>
      </c>
      <c r="C46" s="36" t="str" cm="1">
        <f t="array" ref="C46">IF(INDEX('DATA INPUT - ordered'!C:C,ROW(C46))="","",INDEX('DATA INPUT - ordered'!C:C,ROW(C46)))</f>
        <v/>
      </c>
      <c r="D46" s="36" t="str" cm="1">
        <f t="array" ref="D46">IF(INDEX('DATA INPUT - ordered'!D:D,ROW(D46))="","",INDEX('DATA INPUT - ordered'!D:D,ROW(D46)))</f>
        <v/>
      </c>
      <c r="E46" s="36" t="str" cm="1">
        <f t="array" ref="E46">IF(INDEX('DATA INPUT - ordered'!E:E,ROW(E46))="","",INDEX('DATA INPUT - ordered'!E:E,ROW(E46)))</f>
        <v/>
      </c>
      <c r="F46" s="37" t="str" cm="1">
        <f t="array" ref="F46">IF(INDEX('DATA INPUT - ordered'!F:F,ROW(F46))="","",INDEX('DATA INPUT - ordered'!F:F,ROW(F46)))</f>
        <v/>
      </c>
      <c r="G46" s="37" t="str" cm="1">
        <f t="array" ref="G46">IF(INDEX('DATA INPUT - ordered'!G:G,ROW(G46))="","",INDEX('DATA INPUT - ordered'!G:G,ROW(G46)))</f>
        <v/>
      </c>
      <c r="H46" s="38" t="str" cm="1">
        <f t="array" ref="H46">IF(INDEX('DATA INPUT - ordered'!H:H,ROW(H46))="","",INDEX('DATA INPUT - ordered'!H:H,ROW(H46)))</f>
        <v/>
      </c>
      <c r="I46" s="36" t="str" cm="1">
        <f t="array" ref="I46">IF(INDEX('DATA INPUT - ordered'!K:K,ROW(I46))="","",INDEX('DATA INPUT - ordered'!K:K,ROW(I46)))</f>
        <v/>
      </c>
      <c r="J46" s="65" t="str">
        <f t="shared" si="0"/>
        <v/>
      </c>
      <c r="K46" s="41" t="str">
        <f t="shared" si="4"/>
        <v/>
      </c>
      <c r="L46" s="41" t="str">
        <f t="shared" si="5"/>
        <v/>
      </c>
      <c r="M46" s="41" t="str">
        <f t="shared" si="2"/>
        <v/>
      </c>
      <c r="N46" s="41" t="str">
        <f t="shared" si="3"/>
        <v/>
      </c>
    </row>
    <row r="47" spans="1:14" s="34" customFormat="1">
      <c r="A47" s="36" t="str" cm="1">
        <f t="array" ref="A47">IF(INDEX('DATA INPUT - ordered'!A:A,ROW(A47))="","",INDEX('DATA INPUT - ordered'!A:A,ROW(A47)))</f>
        <v/>
      </c>
      <c r="B47" s="36" t="str" cm="1">
        <f t="array" ref="B47">IF(INDEX('DATA INPUT - ordered'!B:B,ROW(B47))="","",INDEX('DATA INPUT - ordered'!B:B,ROW(B47)))</f>
        <v/>
      </c>
      <c r="C47" s="36" t="str" cm="1">
        <f t="array" ref="C47">IF(INDEX('DATA INPUT - ordered'!C:C,ROW(C47))="","",INDEX('DATA INPUT - ordered'!C:C,ROW(C47)))</f>
        <v/>
      </c>
      <c r="D47" s="36" t="str" cm="1">
        <f t="array" ref="D47">IF(INDEX('DATA INPUT - ordered'!D:D,ROW(D47))="","",INDEX('DATA INPUT - ordered'!D:D,ROW(D47)))</f>
        <v/>
      </c>
      <c r="E47" s="36" t="str" cm="1">
        <f t="array" ref="E47">IF(INDEX('DATA INPUT - ordered'!E:E,ROW(E47))="","",INDEX('DATA INPUT - ordered'!E:E,ROW(E47)))</f>
        <v/>
      </c>
      <c r="F47" s="37" t="str" cm="1">
        <f t="array" ref="F47">IF(INDEX('DATA INPUT - ordered'!F:F,ROW(F47))="","",INDEX('DATA INPUT - ordered'!F:F,ROW(F47)))</f>
        <v/>
      </c>
      <c r="G47" s="37" t="str" cm="1">
        <f t="array" ref="G47">IF(INDEX('DATA INPUT - ordered'!G:G,ROW(G47))="","",INDEX('DATA INPUT - ordered'!G:G,ROW(G47)))</f>
        <v/>
      </c>
      <c r="H47" s="38" t="str" cm="1">
        <f t="array" ref="H47">IF(INDEX('DATA INPUT - ordered'!H:H,ROW(H47))="","",INDEX('DATA INPUT - ordered'!H:H,ROW(H47)))</f>
        <v/>
      </c>
      <c r="I47" s="36" t="str" cm="1">
        <f t="array" ref="I47">IF(INDEX('DATA INPUT - ordered'!K:K,ROW(I47))="","",INDEX('DATA INPUT - ordered'!K:K,ROW(I47)))</f>
        <v/>
      </c>
      <c r="J47" s="65" t="str">
        <f t="shared" si="0"/>
        <v/>
      </c>
      <c r="K47" s="41" t="str">
        <f t="shared" si="4"/>
        <v/>
      </c>
      <c r="L47" s="41" t="str">
        <f t="shared" si="5"/>
        <v/>
      </c>
      <c r="M47" s="41" t="str">
        <f t="shared" si="2"/>
        <v/>
      </c>
      <c r="N47" s="41" t="str">
        <f t="shared" si="3"/>
        <v/>
      </c>
    </row>
    <row r="48" spans="1:14" s="34" customFormat="1">
      <c r="A48" s="36" t="str" cm="1">
        <f t="array" ref="A48">IF(INDEX('DATA INPUT - ordered'!A:A,ROW(A48))="","",INDEX('DATA INPUT - ordered'!A:A,ROW(A48)))</f>
        <v/>
      </c>
      <c r="B48" s="36" t="str" cm="1">
        <f t="array" ref="B48">IF(INDEX('DATA INPUT - ordered'!B:B,ROW(B48))="","",INDEX('DATA INPUT - ordered'!B:B,ROW(B48)))</f>
        <v/>
      </c>
      <c r="C48" s="36" t="str" cm="1">
        <f t="array" ref="C48">IF(INDEX('DATA INPUT - ordered'!C:C,ROW(C48))="","",INDEX('DATA INPUT - ordered'!C:C,ROW(C48)))</f>
        <v/>
      </c>
      <c r="D48" s="36" t="str" cm="1">
        <f t="array" ref="D48">IF(INDEX('DATA INPUT - ordered'!D:D,ROW(D48))="","",INDEX('DATA INPUT - ordered'!D:D,ROW(D48)))</f>
        <v/>
      </c>
      <c r="E48" s="36" t="str" cm="1">
        <f t="array" ref="E48">IF(INDEX('DATA INPUT - ordered'!E:E,ROW(E48))="","",INDEX('DATA INPUT - ordered'!E:E,ROW(E48)))</f>
        <v/>
      </c>
      <c r="F48" s="37" t="str" cm="1">
        <f t="array" ref="F48">IF(INDEX('DATA INPUT - ordered'!F:F,ROW(F48))="","",INDEX('DATA INPUT - ordered'!F:F,ROW(F48)))</f>
        <v/>
      </c>
      <c r="G48" s="37" t="str" cm="1">
        <f t="array" ref="G48">IF(INDEX('DATA INPUT - ordered'!G:G,ROW(G48))="","",INDEX('DATA INPUT - ordered'!G:G,ROW(G48)))</f>
        <v/>
      </c>
      <c r="H48" s="38" t="str" cm="1">
        <f t="array" ref="H48">IF(INDEX('DATA INPUT - ordered'!H:H,ROW(H48))="","",INDEX('DATA INPUT - ordered'!H:H,ROW(H48)))</f>
        <v/>
      </c>
      <c r="I48" s="36" t="str" cm="1">
        <f t="array" ref="I48">IF(INDEX('DATA INPUT - ordered'!K:K,ROW(I48))="","",INDEX('DATA INPUT - ordered'!K:K,ROW(I48)))</f>
        <v/>
      </c>
      <c r="J48" s="65" t="str">
        <f t="shared" si="0"/>
        <v/>
      </c>
      <c r="K48" s="41" t="str">
        <f t="shared" si="4"/>
        <v/>
      </c>
      <c r="L48" s="41" t="str">
        <f t="shared" si="5"/>
        <v/>
      </c>
      <c r="M48" s="41" t="str">
        <f t="shared" si="2"/>
        <v/>
      </c>
      <c r="N48" s="41" t="str">
        <f t="shared" si="3"/>
        <v/>
      </c>
    </row>
    <row r="49" spans="1:14" s="34" customFormat="1">
      <c r="A49" s="36" t="str" cm="1">
        <f t="array" ref="A49">IF(INDEX('DATA INPUT - ordered'!A:A,ROW(A49))="","",INDEX('DATA INPUT - ordered'!A:A,ROW(A49)))</f>
        <v/>
      </c>
      <c r="B49" s="36" t="str" cm="1">
        <f t="array" ref="B49">IF(INDEX('DATA INPUT - ordered'!B:B,ROW(B49))="","",INDEX('DATA INPUT - ordered'!B:B,ROW(B49)))</f>
        <v/>
      </c>
      <c r="C49" s="36" t="str" cm="1">
        <f t="array" ref="C49">IF(INDEX('DATA INPUT - ordered'!C:C,ROW(C49))="","",INDEX('DATA INPUT - ordered'!C:C,ROW(C49)))</f>
        <v/>
      </c>
      <c r="D49" s="36" t="str" cm="1">
        <f t="array" ref="D49">IF(INDEX('DATA INPUT - ordered'!D:D,ROW(D49))="","",INDEX('DATA INPUT - ordered'!D:D,ROW(D49)))</f>
        <v/>
      </c>
      <c r="E49" s="36" t="str" cm="1">
        <f t="array" ref="E49">IF(INDEX('DATA INPUT - ordered'!E:E,ROW(E49))="","",INDEX('DATA INPUT - ordered'!E:E,ROW(E49)))</f>
        <v/>
      </c>
      <c r="F49" s="37" t="str" cm="1">
        <f t="array" ref="F49">IF(INDEX('DATA INPUT - ordered'!F:F,ROW(F49))="","",INDEX('DATA INPUT - ordered'!F:F,ROW(F49)))</f>
        <v/>
      </c>
      <c r="G49" s="37" t="str" cm="1">
        <f t="array" ref="G49">IF(INDEX('DATA INPUT - ordered'!G:G,ROW(G49))="","",INDEX('DATA INPUT - ordered'!G:G,ROW(G49)))</f>
        <v/>
      </c>
      <c r="H49" s="38" t="str" cm="1">
        <f t="array" ref="H49">IF(INDEX('DATA INPUT - ordered'!H:H,ROW(H49))="","",INDEX('DATA INPUT - ordered'!H:H,ROW(H49)))</f>
        <v/>
      </c>
      <c r="I49" s="36" t="str" cm="1">
        <f t="array" ref="I49">IF(INDEX('DATA INPUT - ordered'!K:K,ROW(I49))="","",INDEX('DATA INPUT - ordered'!K:K,ROW(I49)))</f>
        <v/>
      </c>
      <c r="J49" s="65" t="str">
        <f t="shared" si="0"/>
        <v/>
      </c>
      <c r="K49" s="41" t="str">
        <f t="shared" si="4"/>
        <v/>
      </c>
      <c r="L49" s="41" t="str">
        <f t="shared" si="5"/>
        <v/>
      </c>
      <c r="M49" s="41" t="str">
        <f t="shared" si="2"/>
        <v/>
      </c>
      <c r="N49" s="41" t="str">
        <f t="shared" si="3"/>
        <v/>
      </c>
    </row>
    <row r="50" spans="1:14" s="34" customFormat="1">
      <c r="A50" s="36" t="str" cm="1">
        <f t="array" ref="A50">IF(INDEX('DATA INPUT - ordered'!A:A,ROW(A50))="","",INDEX('DATA INPUT - ordered'!A:A,ROW(A50)))</f>
        <v/>
      </c>
      <c r="B50" s="36" t="str" cm="1">
        <f t="array" ref="B50">IF(INDEX('DATA INPUT - ordered'!B:B,ROW(B50))="","",INDEX('DATA INPUT - ordered'!B:B,ROW(B50)))</f>
        <v/>
      </c>
      <c r="C50" s="36" t="str" cm="1">
        <f t="array" ref="C50">IF(INDEX('DATA INPUT - ordered'!C:C,ROW(C50))="","",INDEX('DATA INPUT - ordered'!C:C,ROW(C50)))</f>
        <v/>
      </c>
      <c r="D50" s="36" t="str" cm="1">
        <f t="array" ref="D50">IF(INDEX('DATA INPUT - ordered'!D:D,ROW(D50))="","",INDEX('DATA INPUT - ordered'!D:D,ROW(D50)))</f>
        <v/>
      </c>
      <c r="E50" s="36" t="str" cm="1">
        <f t="array" ref="E50">IF(INDEX('DATA INPUT - ordered'!E:E,ROW(E50))="","",INDEX('DATA INPUT - ordered'!E:E,ROW(E50)))</f>
        <v/>
      </c>
      <c r="F50" s="37" t="str" cm="1">
        <f t="array" ref="F50">IF(INDEX('DATA INPUT - ordered'!F:F,ROW(F50))="","",INDEX('DATA INPUT - ordered'!F:F,ROW(F50)))</f>
        <v/>
      </c>
      <c r="G50" s="37" t="str" cm="1">
        <f t="array" ref="G50">IF(INDEX('DATA INPUT - ordered'!G:G,ROW(G50))="","",INDEX('DATA INPUT - ordered'!G:G,ROW(G50)))</f>
        <v/>
      </c>
      <c r="H50" s="38" t="str" cm="1">
        <f t="array" ref="H50">IF(INDEX('DATA INPUT - ordered'!H:H,ROW(H50))="","",INDEX('DATA INPUT - ordered'!H:H,ROW(H50)))</f>
        <v/>
      </c>
      <c r="I50" s="36" t="str" cm="1">
        <f t="array" ref="I50">IF(INDEX('DATA INPUT - ordered'!K:K,ROW(I50))="","",INDEX('DATA INPUT - ordered'!K:K,ROW(I50)))</f>
        <v/>
      </c>
      <c r="J50" s="65" t="str">
        <f t="shared" si="0"/>
        <v/>
      </c>
      <c r="K50" s="41" t="str">
        <f t="shared" si="4"/>
        <v/>
      </c>
      <c r="L50" s="41" t="str">
        <f t="shared" si="5"/>
        <v/>
      </c>
      <c r="M50" s="41" t="str">
        <f t="shared" si="2"/>
        <v/>
      </c>
      <c r="N50" s="41" t="str">
        <f t="shared" si="3"/>
        <v/>
      </c>
    </row>
  </sheetData>
  <mergeCells count="2">
    <mergeCell ref="J3:N3"/>
    <mergeCell ref="O3:R3"/>
  </mergeCells>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8474C-2699-4367-B958-D3787532FACF}">
  <sheetPr codeName="Sheet9">
    <tabColor theme="4"/>
  </sheetPr>
  <dimension ref="A1:W50"/>
  <sheetViews>
    <sheetView zoomScaleNormal="100" workbookViewId="0">
      <pane ySplit="6" topLeftCell="A7" activePane="bottomLeft" state="frozen"/>
      <selection activeCell="B22" sqref="B22"/>
      <selection pane="bottomLeft" activeCell="F16" sqref="F16"/>
    </sheetView>
  </sheetViews>
  <sheetFormatPr defaultColWidth="9.1796875" defaultRowHeight="14.5"/>
  <cols>
    <col min="1" max="2" width="9.1796875" style="107"/>
    <col min="3" max="3" width="39.7265625" style="104" bestFit="1" customWidth="1"/>
    <col min="4" max="4" width="16.26953125" style="104" customWidth="1"/>
    <col min="5" max="5" width="18.453125" style="104" customWidth="1"/>
    <col min="6" max="6" width="16.26953125" style="106" customWidth="1"/>
    <col min="7" max="8" width="16.26953125" style="105" customWidth="1"/>
    <col min="9" max="9" width="11.81640625" style="107" customWidth="1"/>
    <col min="10" max="10" width="13.1796875" style="107" bestFit="1" customWidth="1"/>
    <col min="11" max="16" width="11.81640625" style="107" customWidth="1"/>
    <col min="17" max="17" width="13.26953125" style="107" bestFit="1" customWidth="1"/>
    <col min="18" max="19" width="13.26953125" style="107" customWidth="1"/>
    <col min="20" max="21" width="17.26953125" style="107" bestFit="1" customWidth="1"/>
    <col min="22" max="22" width="11.81640625" style="107" customWidth="1"/>
    <col min="23" max="16384" width="9.1796875" style="107"/>
  </cols>
  <sheetData>
    <row r="1" spans="1:23" s="34" customFormat="1" ht="21">
      <c r="A1" s="62" t="s">
        <v>426</v>
      </c>
      <c r="F1" s="66"/>
      <c r="G1" s="70"/>
      <c r="H1" s="70"/>
    </row>
    <row r="2" spans="1:23" s="34" customFormat="1">
      <c r="F2" s="66"/>
      <c r="G2" s="70"/>
      <c r="H2" s="70"/>
    </row>
    <row r="3" spans="1:23" s="39" customFormat="1" ht="18.5">
      <c r="A3" s="101" t="s">
        <v>463</v>
      </c>
      <c r="C3" s="101"/>
      <c r="D3" s="101"/>
      <c r="E3" s="101"/>
      <c r="F3" s="101"/>
      <c r="G3" s="101"/>
      <c r="H3" s="101"/>
      <c r="I3" s="227" t="s">
        <v>213</v>
      </c>
      <c r="J3" s="227"/>
      <c r="K3" s="227"/>
      <c r="L3" s="227"/>
      <c r="M3" s="227"/>
      <c r="N3" s="227"/>
      <c r="O3" s="227"/>
      <c r="P3" s="227"/>
      <c r="Q3" s="227"/>
      <c r="R3" s="40"/>
      <c r="S3" s="40"/>
      <c r="T3" s="40"/>
      <c r="U3" s="40"/>
      <c r="V3" s="40" t="s">
        <v>214</v>
      </c>
    </row>
    <row r="4" spans="1:23" s="47" customFormat="1" ht="78">
      <c r="A4" s="47" t="s">
        <v>516</v>
      </c>
      <c r="B4" s="47" t="s">
        <v>517</v>
      </c>
      <c r="C4" s="47" t="s">
        <v>215</v>
      </c>
      <c r="D4" s="47" t="s">
        <v>216</v>
      </c>
      <c r="E4" s="47" t="s">
        <v>217</v>
      </c>
      <c r="F4" s="67" t="s">
        <v>219</v>
      </c>
      <c r="G4" s="71" t="s">
        <v>245</v>
      </c>
      <c r="H4" s="71" t="s">
        <v>218</v>
      </c>
      <c r="I4" s="47" t="s">
        <v>256</v>
      </c>
      <c r="J4" s="47" t="s">
        <v>226</v>
      </c>
      <c r="K4" s="47" t="s">
        <v>229</v>
      </c>
      <c r="L4" s="47" t="s">
        <v>447</v>
      </c>
      <c r="M4" s="47" t="s">
        <v>438</v>
      </c>
      <c r="N4" s="47" t="s">
        <v>439</v>
      </c>
      <c r="O4" s="47" t="s">
        <v>427</v>
      </c>
      <c r="P4" s="47" t="s">
        <v>430</v>
      </c>
      <c r="Q4" s="47" t="s">
        <v>441</v>
      </c>
      <c r="R4" s="47" t="s">
        <v>448</v>
      </c>
      <c r="S4" s="47" t="s">
        <v>500</v>
      </c>
      <c r="T4" s="47" t="s">
        <v>433</v>
      </c>
      <c r="U4" s="47" t="s">
        <v>434</v>
      </c>
      <c r="V4" s="47" t="s">
        <v>431</v>
      </c>
    </row>
    <row r="5" spans="1:23" s="80" customFormat="1" ht="25.5" customHeight="1">
      <c r="F5" s="82" t="s">
        <v>310</v>
      </c>
      <c r="G5" s="81" t="s">
        <v>343</v>
      </c>
      <c r="H5" s="154" t="str">
        <f>'DATA INPUT - ordered'!$K$5</f>
        <v/>
      </c>
      <c r="I5" s="80" t="s">
        <v>345</v>
      </c>
      <c r="J5" s="83" t="s">
        <v>346</v>
      </c>
      <c r="K5" s="80" t="s">
        <v>347</v>
      </c>
      <c r="M5" s="80" t="s">
        <v>445</v>
      </c>
      <c r="N5" s="80" t="s">
        <v>440</v>
      </c>
      <c r="O5" s="83" t="s">
        <v>428</v>
      </c>
      <c r="P5" s="80" t="s">
        <v>429</v>
      </c>
      <c r="Q5" s="80" t="s">
        <v>444</v>
      </c>
      <c r="T5" s="80" t="s">
        <v>451</v>
      </c>
      <c r="U5" s="80" t="s">
        <v>452</v>
      </c>
      <c r="V5" s="83" t="s">
        <v>432</v>
      </c>
    </row>
    <row r="6" spans="1:23" s="34" customFormat="1">
      <c r="A6" s="43" t="s">
        <v>516</v>
      </c>
      <c r="B6" s="43" t="s">
        <v>517</v>
      </c>
      <c r="C6" s="43" t="s">
        <v>83</v>
      </c>
      <c r="D6" s="43" t="s">
        <v>84</v>
      </c>
      <c r="E6" s="43" t="s">
        <v>85</v>
      </c>
      <c r="F6" s="75" t="s">
        <v>87</v>
      </c>
      <c r="G6" s="44" t="s">
        <v>105</v>
      </c>
      <c r="H6" s="76" t="s">
        <v>86</v>
      </c>
      <c r="I6" s="45" t="s">
        <v>228</v>
      </c>
      <c r="J6" s="45" t="s">
        <v>344</v>
      </c>
      <c r="K6" s="45" t="s">
        <v>249</v>
      </c>
      <c r="L6" s="45" t="s">
        <v>446</v>
      </c>
      <c r="M6" s="45" t="s">
        <v>442</v>
      </c>
      <c r="N6" s="45" t="s">
        <v>443</v>
      </c>
      <c r="O6" s="45" t="s">
        <v>116</v>
      </c>
      <c r="P6" s="45" t="s">
        <v>117</v>
      </c>
      <c r="Q6" s="45" t="s">
        <v>118</v>
      </c>
      <c r="R6" s="45" t="s">
        <v>449</v>
      </c>
      <c r="S6" s="45" t="s">
        <v>450</v>
      </c>
      <c r="T6" s="45" t="s">
        <v>120</v>
      </c>
      <c r="U6" s="45" t="s">
        <v>119</v>
      </c>
      <c r="V6" s="46" t="s">
        <v>10</v>
      </c>
    </row>
    <row r="7" spans="1:23" s="34" customFormat="1">
      <c r="A7" s="36" t="str" cm="1">
        <f t="array" ref="A7">IF(INDEX('DATA INPUT - ordered'!A:A,ROW(A7))="","",INDEX('DATA INPUT - ordered'!A:A,ROW(A7)))</f>
        <v>Indonesia</v>
      </c>
      <c r="B7" s="36" cm="1">
        <f t="array" ref="B7">IF(INDEX('DATA INPUT - ordered'!B:B,ROW(B7))="","",INDEX('DATA INPUT - ordered'!B:B,ROW(B7)))</f>
        <v>2017</v>
      </c>
      <c r="C7" s="36" t="str" cm="1">
        <f t="array" ref="C7">IF(INDEX('DATA INPUT - ordered'!C:C,ROW(C7))="","",INDEX('DATA INPUT - ordered'!C:C,ROW(C7)))</f>
        <v>Births attended by skilled health personnel (%)</v>
      </c>
      <c r="D7" s="36" t="str" cm="1">
        <f t="array" ref="D7">IF(INDEX('DATA INPUT - ordered'!D:D,ROW(D7))="","",INDEX('DATA INPUT - ordered'!D:D,ROW(D7)))</f>
        <v>Economic status</v>
      </c>
      <c r="E7" s="36" t="str" cm="1">
        <f t="array" ref="E7">IF(INDEX('DATA INPUT - ordered'!E:E,ROW(E7))="","",INDEX('DATA INPUT - ordered'!E:E,ROW(E7)))</f>
        <v>Quintile 1 (poorest)</v>
      </c>
      <c r="F7" s="37" cm="1">
        <f t="array" ref="F7">IF(INDEX('DATA INPUT - ordered'!F:F,ROW(F7))="","",INDEX('DATA INPUT - ordered'!F:F,ROW(F7)))</f>
        <v>75.599999999999994</v>
      </c>
      <c r="G7" s="38" cm="1">
        <f t="array" ref="G7">IF(INDEX('DATA INPUT - ordered'!H:H,ROW(G7))="","",INDEX('DATA INPUT - ordered'!H:H,ROW(G7)))</f>
        <v>2072.4360000000001</v>
      </c>
      <c r="H7" s="36" cm="1">
        <f t="array" ref="H7">IF(INDEX('DATA INPUT - ordered'!K:K,ROW(H7))="","",INDEX('DATA INPUT - ordered'!K:K,ROW(H7)))</f>
        <v>1</v>
      </c>
      <c r="I7" s="41">
        <f t="shared" ref="I7:I50" si="0">IF($H$5&lt;&gt;"","",IFERROR(G7/SUM(G:G),""))</f>
        <v>0.20510369165386771</v>
      </c>
      <c r="J7" s="41">
        <f>I7</f>
        <v>0.20510369165386771</v>
      </c>
      <c r="K7" s="41">
        <f>IFERROR(J7-0.5*I7,"")</f>
        <v>0.10255184582693386</v>
      </c>
      <c r="L7" s="73">
        <f>IF(F7="","",IF(MAX(F:F)&lt;1,1,IF(MAX(F:F)&lt;100,100,IF(MAX(F:F)&lt;1000,1000,IF(MAX(F:F)&lt;10000,10000,IF(MAX(F:F)&lt;100000,100000,1))))))</f>
        <v>100</v>
      </c>
      <c r="M7" s="41">
        <f>IFERROR(F7/L7,"")</f>
        <v>0.75599999999999989</v>
      </c>
      <c r="N7" s="41">
        <f>IFERROR(LN(M7/(1-M7)),"")</f>
        <v>1.1308731508863306</v>
      </c>
      <c r="O7" s="41">
        <f>IFERROR(SQRT(G7),"")</f>
        <v>45.524015640099236</v>
      </c>
      <c r="P7" s="41">
        <f>IFERROR(K7*O7,"")</f>
        <v>4.6685718333463821</v>
      </c>
      <c r="Q7" s="41">
        <f>IFERROR(N7*O7,"")</f>
        <v>51.481887007917614</v>
      </c>
      <c r="R7" s="65" cm="1">
        <f t="array" ref="R7">IFERROR(INDEX(LINEST(
INDEX(Q:Q,ROW($Q$7),0):INDEX(Q:Q,MATCH("",Q:Q,0)-1),
INDEX(O:O,ROW($O$7),0):INDEX(P:P,MATCH("",P:P,0)-1),
FALSE),2),"")</f>
        <v>0.82704763854491803</v>
      </c>
      <c r="S7" s="65" cm="1">
        <f t="array" ref="S7">IFERROR(INDEX(LINEST(
INDEX(Q:Q,ROW($Q$7),0):INDEX(Q:Q,MATCH("",Q:Q,0)-1),
INDEX(O:O,ROW($O$7),0):INDEX(P:P,MATCH("",P:P,0)-1),
FALSE),1)+
INDEX(LINEST(
INDEX(Q:Q,ROW($Q$7),0):INDEX(Q:Q,MATCH("",Q:Q,0)-1),
INDEX(O:O,ROW($O$7),0):INDEX(P:P,MATCH("",P:P,0)-1),
FALSE),2),"")</f>
        <v>5.0615258661127642</v>
      </c>
      <c r="T7" s="65">
        <f>IFERROR((EXP(R7)/(1+EXP(R7)))*L7,"")</f>
        <v>69.573030687213191</v>
      </c>
      <c r="U7" s="65">
        <f>IFERROR((EXP(S7)/(1+EXP(S7)))*L7,"")</f>
        <v>99.370400626661066</v>
      </c>
      <c r="V7" s="42">
        <f>IFERROR(U7-T7,"")</f>
        <v>29.797369939447876</v>
      </c>
    </row>
    <row r="8" spans="1:23" s="34" customFormat="1">
      <c r="A8" s="36" t="str" cm="1">
        <f t="array" ref="A8">IF(INDEX('DATA INPUT - ordered'!A:A,ROW(A8))="","",INDEX('DATA INPUT - ordered'!A:A,ROW(A8)))</f>
        <v>Indonesia</v>
      </c>
      <c r="B8" s="36" cm="1">
        <f t="array" ref="B8">IF(INDEX('DATA INPUT - ordered'!B:B,ROW(B8))="","",INDEX('DATA INPUT - ordered'!B:B,ROW(B8)))</f>
        <v>2017</v>
      </c>
      <c r="C8" s="36" t="str" cm="1">
        <f t="array" ref="C8">IF(INDEX('DATA INPUT - ordered'!C:C,ROW(C8))="","",INDEX('DATA INPUT - ordered'!C:C,ROW(C8)))</f>
        <v>Births attended by skilled health personnel (%)</v>
      </c>
      <c r="D8" s="36" t="str" cm="1">
        <f t="array" ref="D8">IF(INDEX('DATA INPUT - ordered'!D:D,ROW(D8))="","",INDEX('DATA INPUT - ordered'!D:D,ROW(D8)))</f>
        <v>Economic status</v>
      </c>
      <c r="E8" s="36" t="str" cm="1">
        <f t="array" ref="E8">IF(INDEX('DATA INPUT - ordered'!E:E,ROW(E8))="","",INDEX('DATA INPUT - ordered'!E:E,ROW(E8)))</f>
        <v>Quintile 2</v>
      </c>
      <c r="F8" s="37" cm="1">
        <f t="array" ref="F8">IF(INDEX('DATA INPUT - ordered'!F:F,ROW(F8))="","",INDEX('DATA INPUT - ordered'!F:F,ROW(F8)))</f>
        <v>91</v>
      </c>
      <c r="G8" s="38" cm="1">
        <f t="array" ref="G8">IF(INDEX('DATA INPUT - ordered'!H:H,ROW(G8))="","",INDEX('DATA INPUT - ordered'!H:H,ROW(G8)))</f>
        <v>2112.2040000000002</v>
      </c>
      <c r="H8" s="36" cm="1">
        <f t="array" ref="H8">IF(INDEX('DATA INPUT - ordered'!K:K,ROW(H8))="","",INDEX('DATA INPUT - ordered'!K:K,ROW(H8)))</f>
        <v>2</v>
      </c>
      <c r="I8" s="41">
        <f t="shared" si="0"/>
        <v>0.20903942892618443</v>
      </c>
      <c r="J8" s="41">
        <f>IFERROR(I8+J7,"")</f>
        <v>0.41414312058005215</v>
      </c>
      <c r="K8" s="41">
        <f t="shared" ref="K8:K11" si="1">IFERROR(J8-0.5*I8,"")</f>
        <v>0.30962340611695993</v>
      </c>
      <c r="L8" s="73">
        <f t="shared" ref="L8:L50" si="2">IF(F8="","",IF(MAX(F:F)&lt;1,1,IF(MAX(F:F)&lt;100,100,IF(MAX(F:F)&lt;1000,1000,IF(MAX(F:F)&lt;10000,10000,IF(MAX(F:F)&lt;100000,100000,1))))))</f>
        <v>100</v>
      </c>
      <c r="M8" s="41">
        <f t="shared" ref="M8:M11" si="3">IFERROR(F8/L8,"")</f>
        <v>0.91</v>
      </c>
      <c r="N8" s="41">
        <f t="shared" ref="N8:N50" si="4">IFERROR(LN(M8/(1-M8)),"")</f>
        <v>2.3136349291806311</v>
      </c>
      <c r="O8" s="41">
        <f t="shared" ref="O8:O50" si="5">IFERROR(SQRT(G8),"")</f>
        <v>45.958720608824613</v>
      </c>
      <c r="P8" s="41">
        <f t="shared" ref="P8:P50" si="6">IFERROR(K8*O8,"")</f>
        <v>14.229895615681999</v>
      </c>
      <c r="Q8" s="41">
        <f t="shared" ref="Q8:Q50" si="7">IFERROR(N8*O8,"")</f>
        <v>106.33170130103035</v>
      </c>
      <c r="T8" s="70"/>
    </row>
    <row r="9" spans="1:23" s="34" customFormat="1">
      <c r="A9" s="36" t="str" cm="1">
        <f t="array" ref="A9">IF(INDEX('DATA INPUT - ordered'!A:A,ROW(A9))="","",INDEX('DATA INPUT - ordered'!A:A,ROW(A9)))</f>
        <v>Indonesia</v>
      </c>
      <c r="B9" s="36" cm="1">
        <f t="array" ref="B9">IF(INDEX('DATA INPUT - ordered'!B:B,ROW(B9))="","",INDEX('DATA INPUT - ordered'!B:B,ROW(B9)))</f>
        <v>2017</v>
      </c>
      <c r="C9" s="36" t="str" cm="1">
        <f t="array" ref="C9">IF(INDEX('DATA INPUT - ordered'!C:C,ROW(C9))="","",INDEX('DATA INPUT - ordered'!C:C,ROW(C9)))</f>
        <v>Births attended by skilled health personnel (%)</v>
      </c>
      <c r="D9" s="36" t="str" cm="1">
        <f t="array" ref="D9">IF(INDEX('DATA INPUT - ordered'!D:D,ROW(D9))="","",INDEX('DATA INPUT - ordered'!D:D,ROW(D9)))</f>
        <v>Economic status</v>
      </c>
      <c r="E9" s="36" t="str" cm="1">
        <f t="array" ref="E9">IF(INDEX('DATA INPUT - ordered'!E:E,ROW(E9))="","",INDEX('DATA INPUT - ordered'!E:E,ROW(E9)))</f>
        <v>Quintile 3</v>
      </c>
      <c r="F9" s="37" cm="1">
        <f t="array" ref="F9">IF(INDEX('DATA INPUT - ordered'!F:F,ROW(F9))="","",INDEX('DATA INPUT - ordered'!F:F,ROW(F9)))</f>
        <v>96</v>
      </c>
      <c r="G9" s="38" cm="1">
        <f t="array" ref="G9">IF(INDEX('DATA INPUT - ordered'!H:H,ROW(G9))="","",INDEX('DATA INPUT - ordered'!H:H,ROW(G9)))</f>
        <v>1983.059</v>
      </c>
      <c r="H9" s="36" cm="1">
        <f t="array" ref="H9">IF(INDEX('DATA INPUT - ordered'!K:K,ROW(H9))="","",INDEX('DATA INPUT - ordered'!K:K,ROW(H9)))</f>
        <v>3</v>
      </c>
      <c r="I9" s="41">
        <f t="shared" si="0"/>
        <v>0.19625827850289573</v>
      </c>
      <c r="J9" s="41">
        <f t="shared" ref="J9:J11" si="8">IFERROR(I9+J8,"")</f>
        <v>0.61040139908294788</v>
      </c>
      <c r="K9" s="41">
        <f t="shared" si="1"/>
        <v>0.51227225983150004</v>
      </c>
      <c r="L9" s="73">
        <f t="shared" si="2"/>
        <v>100</v>
      </c>
      <c r="M9" s="41">
        <f t="shared" si="3"/>
        <v>0.96</v>
      </c>
      <c r="N9" s="41">
        <f t="shared" si="4"/>
        <v>3.1780538303479449</v>
      </c>
      <c r="O9" s="41">
        <f t="shared" si="5"/>
        <v>44.531550613020428</v>
      </c>
      <c r="P9" s="41">
        <f t="shared" si="6"/>
        <v>22.812278066332794</v>
      </c>
      <c r="Q9" s="41">
        <f t="shared" si="7"/>
        <v>141.52366499704294</v>
      </c>
      <c r="R9" s="94"/>
      <c r="S9" s="94"/>
    </row>
    <row r="10" spans="1:23" s="34" customFormat="1">
      <c r="A10" s="36" t="str" cm="1">
        <f t="array" ref="A10">IF(INDEX('DATA INPUT - ordered'!A:A,ROW(A10))="","",INDEX('DATA INPUT - ordered'!A:A,ROW(A10)))</f>
        <v>Indonesia</v>
      </c>
      <c r="B10" s="36" cm="1">
        <f t="array" ref="B10">IF(INDEX('DATA INPUT - ordered'!B:B,ROW(B10))="","",INDEX('DATA INPUT - ordered'!B:B,ROW(B10)))</f>
        <v>2017</v>
      </c>
      <c r="C10" s="36" t="str" cm="1">
        <f t="array" ref="C10">IF(INDEX('DATA INPUT - ordered'!C:C,ROW(C10))="","",INDEX('DATA INPUT - ordered'!C:C,ROW(C10)))</f>
        <v>Births attended by skilled health personnel (%)</v>
      </c>
      <c r="D10" s="36" t="str" cm="1">
        <f t="array" ref="D10">IF(INDEX('DATA INPUT - ordered'!D:D,ROW(D10))="","",INDEX('DATA INPUT - ordered'!D:D,ROW(D10)))</f>
        <v>Economic status</v>
      </c>
      <c r="E10" s="36" t="str" cm="1">
        <f t="array" ref="E10">IF(INDEX('DATA INPUT - ordered'!E:E,ROW(E10))="","",INDEX('DATA INPUT - ordered'!E:E,ROW(E10)))</f>
        <v>Quintile 4</v>
      </c>
      <c r="F10" s="37" cm="1">
        <f t="array" ref="F10">IF(INDEX('DATA INPUT - ordered'!F:F,ROW(F10))="","",INDEX('DATA INPUT - ordered'!F:F,ROW(F10)))</f>
        <v>97</v>
      </c>
      <c r="G10" s="38" cm="1">
        <f t="array" ref="G10">IF(INDEX('DATA INPUT - ordered'!H:H,ROW(G10))="","",INDEX('DATA INPUT - ordered'!H:H,ROW(G10)))</f>
        <v>2052.1239999999998</v>
      </c>
      <c r="H10" s="36" cm="1">
        <f t="array" ref="H10">IF(INDEX('DATA INPUT - ordered'!K:K,ROW(H10))="","",INDEX('DATA INPUT - ordered'!K:K,ROW(H10)))</f>
        <v>4</v>
      </c>
      <c r="I10" s="41">
        <f t="shared" si="0"/>
        <v>0.20309346495211505</v>
      </c>
      <c r="J10" s="41">
        <f t="shared" si="8"/>
        <v>0.81349486403506299</v>
      </c>
      <c r="K10" s="41">
        <f t="shared" si="1"/>
        <v>0.71194813155900549</v>
      </c>
      <c r="L10" s="73">
        <f t="shared" si="2"/>
        <v>100</v>
      </c>
      <c r="M10" s="41">
        <f t="shared" si="3"/>
        <v>0.97</v>
      </c>
      <c r="N10" s="41">
        <f t="shared" si="4"/>
        <v>3.4760986898352719</v>
      </c>
      <c r="O10" s="41">
        <f t="shared" si="5"/>
        <v>45.300375274383761</v>
      </c>
      <c r="P10" s="41">
        <f t="shared" si="6"/>
        <v>32.251517535519291</v>
      </c>
      <c r="Q10" s="41">
        <f t="shared" si="7"/>
        <v>157.46857514033155</v>
      </c>
      <c r="R10" s="94"/>
      <c r="S10" s="94"/>
      <c r="T10" s="94"/>
      <c r="U10" s="94"/>
      <c r="V10" s="95"/>
    </row>
    <row r="11" spans="1:23" s="34" customFormat="1">
      <c r="A11" s="36" t="str" cm="1">
        <f t="array" ref="A11">IF(INDEX('DATA INPUT - ordered'!A:A,ROW(A11))="","",INDEX('DATA INPUT - ordered'!A:A,ROW(A11)))</f>
        <v>Indonesia</v>
      </c>
      <c r="B11" s="36" cm="1">
        <f t="array" ref="B11">IF(INDEX('DATA INPUT - ordered'!B:B,ROW(B11))="","",INDEX('DATA INPUT - ordered'!B:B,ROW(B11)))</f>
        <v>2017</v>
      </c>
      <c r="C11" s="36" t="str" cm="1">
        <f t="array" ref="C11">IF(INDEX('DATA INPUT - ordered'!C:C,ROW(C11))="","",INDEX('DATA INPUT - ordered'!C:C,ROW(C11)))</f>
        <v>Births attended by skilled health personnel (%)</v>
      </c>
      <c r="D11" s="36" t="str" cm="1">
        <f t="array" ref="D11">IF(INDEX('DATA INPUT - ordered'!D:D,ROW(D11))="","",INDEX('DATA INPUT - ordered'!D:D,ROW(D11)))</f>
        <v>Economic status</v>
      </c>
      <c r="E11" s="36" t="str" cm="1">
        <f t="array" ref="E11">IF(INDEX('DATA INPUT - ordered'!E:E,ROW(E11))="","",INDEX('DATA INPUT - ordered'!E:E,ROW(E11)))</f>
        <v>Quintile 5 (richest)</v>
      </c>
      <c r="F11" s="37" cm="1">
        <f t="array" ref="F11">IF(INDEX('DATA INPUT - ordered'!F:F,ROW(F11))="","",INDEX('DATA INPUT - ordered'!F:F,ROW(F11)))</f>
        <v>99.2</v>
      </c>
      <c r="G11" s="38" cm="1">
        <f t="array" ref="G11">IF(INDEX('DATA INPUT - ordered'!H:H,ROW(G11))="","",INDEX('DATA INPUT - ordered'!H:H,ROW(G11)))</f>
        <v>1884.51</v>
      </c>
      <c r="H11" s="36" cm="1">
        <f t="array" ref="H11">IF(INDEX('DATA INPUT - ordered'!K:K,ROW(H11))="","",INDEX('DATA INPUT - ordered'!K:K,ROW(H11)))</f>
        <v>5</v>
      </c>
      <c r="I11" s="41">
        <f t="shared" si="0"/>
        <v>0.18650513596493701</v>
      </c>
      <c r="J11" s="41">
        <f t="shared" si="8"/>
        <v>1</v>
      </c>
      <c r="K11" s="41">
        <f t="shared" si="1"/>
        <v>0.9067474320175315</v>
      </c>
      <c r="L11" s="73">
        <f t="shared" si="2"/>
        <v>100</v>
      </c>
      <c r="M11" s="41">
        <f t="shared" si="3"/>
        <v>0.99199999999999999</v>
      </c>
      <c r="N11" s="41">
        <f t="shared" si="4"/>
        <v>4.8202815656050362</v>
      </c>
      <c r="O11" s="41">
        <f t="shared" si="5"/>
        <v>43.410943320780305</v>
      </c>
      <c r="P11" s="41">
        <f t="shared" si="6"/>
        <v>39.362761377576156</v>
      </c>
      <c r="Q11" s="41">
        <f t="shared" si="7"/>
        <v>209.25296983468237</v>
      </c>
      <c r="R11" s="94"/>
      <c r="S11" s="94"/>
      <c r="T11" s="94"/>
      <c r="U11" s="94"/>
      <c r="V11" s="95"/>
      <c r="W11" s="95"/>
    </row>
    <row r="12" spans="1:23" s="34" customFormat="1">
      <c r="A12" s="36" t="str" cm="1">
        <f t="array" ref="A12">IF(INDEX('DATA INPUT - ordered'!A:A,ROW(A12))="","",INDEX('DATA INPUT - ordered'!A:A,ROW(A12)))</f>
        <v/>
      </c>
      <c r="B12" s="36" t="str" cm="1">
        <f t="array" ref="B12">IF(INDEX('DATA INPUT - ordered'!B:B,ROW(B12))="","",INDEX('DATA INPUT - ordered'!B:B,ROW(B12)))</f>
        <v/>
      </c>
      <c r="C12" s="36" t="str" cm="1">
        <f t="array" ref="C12">IF(INDEX('DATA INPUT - ordered'!C:C,ROW(C12))="","",INDEX('DATA INPUT - ordered'!C:C,ROW(C12)))</f>
        <v/>
      </c>
      <c r="D12" s="36" t="str" cm="1">
        <f t="array" ref="D12">IF(INDEX('DATA INPUT - ordered'!D:D,ROW(D12))="","",INDEX('DATA INPUT - ordered'!D:D,ROW(D12)))</f>
        <v/>
      </c>
      <c r="E12" s="36" t="str" cm="1">
        <f t="array" ref="E12">IF(INDEX('DATA INPUT - ordered'!E:E,ROW(E12))="","",INDEX('DATA INPUT - ordered'!E:E,ROW(E12)))</f>
        <v/>
      </c>
      <c r="F12" s="37" t="str" cm="1">
        <f t="array" ref="F12">IF(INDEX('DATA INPUT - ordered'!F:F,ROW(F12))="","",INDEX('DATA INPUT - ordered'!F:F,ROW(F12)))</f>
        <v/>
      </c>
      <c r="G12" s="38" t="str" cm="1">
        <f t="array" ref="G12">IF(INDEX('DATA INPUT - ordered'!H:H,ROW(G12))="","",INDEX('DATA INPUT - ordered'!H:H,ROW(G12)))</f>
        <v/>
      </c>
      <c r="H12" s="36" t="str" cm="1">
        <f t="array" ref="H12">IF(INDEX('DATA INPUT - ordered'!K:K,ROW(H12))="","",INDEX('DATA INPUT - ordered'!K:K,ROW(H12)))</f>
        <v/>
      </c>
      <c r="I12" s="41" t="str">
        <f t="shared" si="0"/>
        <v/>
      </c>
      <c r="J12" s="41" t="str">
        <f t="shared" ref="J12:J50" si="9">IFERROR(I12+J11,"")</f>
        <v/>
      </c>
      <c r="K12" s="41" t="str">
        <f t="shared" ref="K12:K50" si="10">IFERROR(J12-0.5*I12,"")</f>
        <v/>
      </c>
      <c r="L12" s="73" t="str">
        <f t="shared" si="2"/>
        <v/>
      </c>
      <c r="M12" s="41" t="str">
        <f t="shared" ref="M12:M50" si="11">IFERROR(F12/L12,"")</f>
        <v/>
      </c>
      <c r="N12" s="41" t="str">
        <f t="shared" si="4"/>
        <v/>
      </c>
      <c r="O12" s="41" t="str">
        <f t="shared" si="5"/>
        <v/>
      </c>
      <c r="P12" s="41" t="str">
        <f t="shared" si="6"/>
        <v/>
      </c>
      <c r="Q12" s="41" t="str">
        <f t="shared" si="7"/>
        <v/>
      </c>
      <c r="R12" s="94"/>
      <c r="S12" s="94"/>
      <c r="T12" s="94"/>
      <c r="U12" s="94"/>
    </row>
    <row r="13" spans="1:23" s="34" customFormat="1">
      <c r="A13" s="36" t="str" cm="1">
        <f t="array" ref="A13">IF(INDEX('DATA INPUT - ordered'!A:A,ROW(A13))="","",INDEX('DATA INPUT - ordered'!A:A,ROW(A13)))</f>
        <v/>
      </c>
      <c r="B13" s="36" t="str" cm="1">
        <f t="array" ref="B13">IF(INDEX('DATA INPUT - ordered'!B:B,ROW(B13))="","",INDEX('DATA INPUT - ordered'!B:B,ROW(B13)))</f>
        <v/>
      </c>
      <c r="C13" s="36" t="str" cm="1">
        <f t="array" ref="C13">IF(INDEX('DATA INPUT - ordered'!C:C,ROW(C13))="","",INDEX('DATA INPUT - ordered'!C:C,ROW(C13)))</f>
        <v/>
      </c>
      <c r="D13" s="36" t="str" cm="1">
        <f t="array" ref="D13">IF(INDEX('DATA INPUT - ordered'!D:D,ROW(D13))="","",INDEX('DATA INPUT - ordered'!D:D,ROW(D13)))</f>
        <v/>
      </c>
      <c r="E13" s="36" t="str" cm="1">
        <f t="array" ref="E13">IF(INDEX('DATA INPUT - ordered'!E:E,ROW(E13))="","",INDEX('DATA INPUT - ordered'!E:E,ROW(E13)))</f>
        <v/>
      </c>
      <c r="F13" s="37" t="str" cm="1">
        <f t="array" ref="F13">IF(INDEX('DATA INPUT - ordered'!F:F,ROW(F13))="","",INDEX('DATA INPUT - ordered'!F:F,ROW(F13)))</f>
        <v/>
      </c>
      <c r="G13" s="38" t="str" cm="1">
        <f t="array" ref="G13">IF(INDEX('DATA INPUT - ordered'!H:H,ROW(G13))="","",INDEX('DATA INPUT - ordered'!H:H,ROW(G13)))</f>
        <v/>
      </c>
      <c r="H13" s="36" t="str" cm="1">
        <f t="array" ref="H13">IF(INDEX('DATA INPUT - ordered'!K:K,ROW(H13))="","",INDEX('DATA INPUT - ordered'!K:K,ROW(H13)))</f>
        <v/>
      </c>
      <c r="I13" s="41" t="str">
        <f t="shared" si="0"/>
        <v/>
      </c>
      <c r="J13" s="41" t="str">
        <f t="shared" si="9"/>
        <v/>
      </c>
      <c r="K13" s="41" t="str">
        <f t="shared" si="10"/>
        <v/>
      </c>
      <c r="L13" s="73" t="str">
        <f t="shared" si="2"/>
        <v/>
      </c>
      <c r="M13" s="41" t="str">
        <f t="shared" si="11"/>
        <v/>
      </c>
      <c r="N13" s="41" t="str">
        <f t="shared" si="4"/>
        <v/>
      </c>
      <c r="O13" s="41" t="str">
        <f t="shared" si="5"/>
        <v/>
      </c>
      <c r="P13" s="41" t="str">
        <f t="shared" si="6"/>
        <v/>
      </c>
      <c r="Q13" s="41" t="str">
        <f t="shared" si="7"/>
        <v/>
      </c>
      <c r="R13" s="94"/>
      <c r="S13" s="94"/>
      <c r="T13" s="97"/>
      <c r="U13" s="96"/>
      <c r="V13" s="98"/>
    </row>
    <row r="14" spans="1:23" s="34" customFormat="1">
      <c r="A14" s="36" t="str" cm="1">
        <f t="array" ref="A14">IF(INDEX('DATA INPUT - ordered'!A:A,ROW(A14))="","",INDEX('DATA INPUT - ordered'!A:A,ROW(A14)))</f>
        <v/>
      </c>
      <c r="B14" s="36" t="str" cm="1">
        <f t="array" ref="B14">IF(INDEX('DATA INPUT - ordered'!B:B,ROW(B14))="","",INDEX('DATA INPUT - ordered'!B:B,ROW(B14)))</f>
        <v/>
      </c>
      <c r="C14" s="36" t="str" cm="1">
        <f t="array" ref="C14">IF(INDEX('DATA INPUT - ordered'!C:C,ROW(C14))="","",INDEX('DATA INPUT - ordered'!C:C,ROW(C14)))</f>
        <v/>
      </c>
      <c r="D14" s="36" t="str" cm="1">
        <f t="array" ref="D14">IF(INDEX('DATA INPUT - ordered'!D:D,ROW(D14))="","",INDEX('DATA INPUT - ordered'!D:D,ROW(D14)))</f>
        <v/>
      </c>
      <c r="E14" s="36" t="str" cm="1">
        <f t="array" ref="E14">IF(INDEX('DATA INPUT - ordered'!E:E,ROW(E14))="","",INDEX('DATA INPUT - ordered'!E:E,ROW(E14)))</f>
        <v/>
      </c>
      <c r="F14" s="37" t="str" cm="1">
        <f t="array" ref="F14">IF(INDEX('DATA INPUT - ordered'!F:F,ROW(F14))="","",INDEX('DATA INPUT - ordered'!F:F,ROW(F14)))</f>
        <v/>
      </c>
      <c r="G14" s="38" t="str" cm="1">
        <f t="array" ref="G14">IF(INDEX('DATA INPUT - ordered'!H:H,ROW(G14))="","",INDEX('DATA INPUT - ordered'!H:H,ROW(G14)))</f>
        <v/>
      </c>
      <c r="H14" s="36" t="str" cm="1">
        <f t="array" ref="H14">IF(INDEX('DATA INPUT - ordered'!K:K,ROW(H14))="","",INDEX('DATA INPUT - ordered'!K:K,ROW(H14)))</f>
        <v/>
      </c>
      <c r="I14" s="41" t="str">
        <f t="shared" si="0"/>
        <v/>
      </c>
      <c r="J14" s="41" t="str">
        <f t="shared" si="9"/>
        <v/>
      </c>
      <c r="K14" s="41" t="str">
        <f t="shared" si="10"/>
        <v/>
      </c>
      <c r="L14" s="73" t="str">
        <f t="shared" si="2"/>
        <v/>
      </c>
      <c r="M14" s="41" t="str">
        <f t="shared" si="11"/>
        <v/>
      </c>
      <c r="N14" s="41" t="str">
        <f t="shared" si="4"/>
        <v/>
      </c>
      <c r="O14" s="41" t="str">
        <f t="shared" si="5"/>
        <v/>
      </c>
      <c r="P14" s="41" t="str">
        <f t="shared" si="6"/>
        <v/>
      </c>
      <c r="Q14" s="41" t="str">
        <f t="shared" si="7"/>
        <v/>
      </c>
      <c r="R14" s="94"/>
      <c r="S14" s="94"/>
      <c r="T14" s="94"/>
      <c r="U14" s="94"/>
      <c r="V14" s="94"/>
    </row>
    <row r="15" spans="1:23" s="34" customFormat="1">
      <c r="A15" s="36" t="str" cm="1">
        <f t="array" ref="A15">IF(INDEX('DATA INPUT - ordered'!A:A,ROW(A15))="","",INDEX('DATA INPUT - ordered'!A:A,ROW(A15)))</f>
        <v/>
      </c>
      <c r="B15" s="36" t="str" cm="1">
        <f t="array" ref="B15">IF(INDEX('DATA INPUT - ordered'!B:B,ROW(B15))="","",INDEX('DATA INPUT - ordered'!B:B,ROW(B15)))</f>
        <v/>
      </c>
      <c r="C15" s="36" t="str" cm="1">
        <f t="array" ref="C15">IF(INDEX('DATA INPUT - ordered'!C:C,ROW(C15))="","",INDEX('DATA INPUT - ordered'!C:C,ROW(C15)))</f>
        <v/>
      </c>
      <c r="D15" s="36" t="str" cm="1">
        <f t="array" ref="D15">IF(INDEX('DATA INPUT - ordered'!D:D,ROW(D15))="","",INDEX('DATA INPUT - ordered'!D:D,ROW(D15)))</f>
        <v/>
      </c>
      <c r="E15" s="36" t="str" cm="1">
        <f t="array" ref="E15">IF(INDEX('DATA INPUT - ordered'!E:E,ROW(E15))="","",INDEX('DATA INPUT - ordered'!E:E,ROW(E15)))</f>
        <v/>
      </c>
      <c r="F15" s="37" t="str" cm="1">
        <f t="array" ref="F15">IF(INDEX('DATA INPUT - ordered'!F:F,ROW(F15))="","",INDEX('DATA INPUT - ordered'!F:F,ROW(F15)))</f>
        <v/>
      </c>
      <c r="G15" s="38" t="str" cm="1">
        <f t="array" ref="G15">IF(INDEX('DATA INPUT - ordered'!H:H,ROW(G15))="","",INDEX('DATA INPUT - ordered'!H:H,ROW(G15)))</f>
        <v/>
      </c>
      <c r="H15" s="36" t="str" cm="1">
        <f t="array" ref="H15">IF(INDEX('DATA INPUT - ordered'!K:K,ROW(H15))="","",INDEX('DATA INPUT - ordered'!K:K,ROW(H15)))</f>
        <v/>
      </c>
      <c r="I15" s="41" t="str">
        <f t="shared" si="0"/>
        <v/>
      </c>
      <c r="J15" s="41" t="str">
        <f t="shared" si="9"/>
        <v/>
      </c>
      <c r="K15" s="41" t="str">
        <f t="shared" si="10"/>
        <v/>
      </c>
      <c r="L15" s="73" t="str">
        <f t="shared" si="2"/>
        <v/>
      </c>
      <c r="M15" s="41" t="str">
        <f t="shared" si="11"/>
        <v/>
      </c>
      <c r="N15" s="41" t="str">
        <f t="shared" si="4"/>
        <v/>
      </c>
      <c r="O15" s="41" t="str">
        <f t="shared" si="5"/>
        <v/>
      </c>
      <c r="P15" s="41" t="str">
        <f t="shared" si="6"/>
        <v/>
      </c>
      <c r="Q15" s="41" t="str">
        <f t="shared" si="7"/>
        <v/>
      </c>
      <c r="R15" s="94"/>
      <c r="S15" s="94"/>
      <c r="T15" s="94"/>
      <c r="U15" s="94"/>
      <c r="V15" s="94"/>
    </row>
    <row r="16" spans="1:23" s="34" customFormat="1">
      <c r="A16" s="36" t="str" cm="1">
        <f t="array" ref="A16">IF(INDEX('DATA INPUT - ordered'!A:A,ROW(A16))="","",INDEX('DATA INPUT - ordered'!A:A,ROW(A16)))</f>
        <v/>
      </c>
      <c r="B16" s="36" t="str" cm="1">
        <f t="array" ref="B16">IF(INDEX('DATA INPUT - ordered'!B:B,ROW(B16))="","",INDEX('DATA INPUT - ordered'!B:B,ROW(B16)))</f>
        <v/>
      </c>
      <c r="C16" s="36" t="str" cm="1">
        <f t="array" ref="C16">IF(INDEX('DATA INPUT - ordered'!C:C,ROW(C16))="","",INDEX('DATA INPUT - ordered'!C:C,ROW(C16)))</f>
        <v/>
      </c>
      <c r="D16" s="36" t="str" cm="1">
        <f t="array" ref="D16">IF(INDEX('DATA INPUT - ordered'!D:D,ROW(D16))="","",INDEX('DATA INPUT - ordered'!D:D,ROW(D16)))</f>
        <v/>
      </c>
      <c r="E16" s="36" t="str" cm="1">
        <f t="array" ref="E16">IF(INDEX('DATA INPUT - ordered'!E:E,ROW(E16))="","",INDEX('DATA INPUT - ordered'!E:E,ROW(E16)))</f>
        <v/>
      </c>
      <c r="F16" s="37" t="str" cm="1">
        <f t="array" ref="F16">IF(INDEX('DATA INPUT - ordered'!F:F,ROW(F16))="","",INDEX('DATA INPUT - ordered'!F:F,ROW(F16)))</f>
        <v/>
      </c>
      <c r="G16" s="38" t="str" cm="1">
        <f t="array" ref="G16">IF(INDEX('DATA INPUT - ordered'!H:H,ROW(G16))="","",INDEX('DATA INPUT - ordered'!H:H,ROW(G16)))</f>
        <v/>
      </c>
      <c r="H16" s="36" t="str" cm="1">
        <f t="array" ref="H16">IF(INDEX('DATA INPUT - ordered'!K:K,ROW(H16))="","",INDEX('DATA INPUT - ordered'!K:K,ROW(H16)))</f>
        <v/>
      </c>
      <c r="I16" s="41" t="str">
        <f t="shared" si="0"/>
        <v/>
      </c>
      <c r="J16" s="41" t="str">
        <f t="shared" si="9"/>
        <v/>
      </c>
      <c r="K16" s="41" t="str">
        <f t="shared" si="10"/>
        <v/>
      </c>
      <c r="L16" s="73" t="str">
        <f t="shared" si="2"/>
        <v/>
      </c>
      <c r="M16" s="41" t="str">
        <f t="shared" si="11"/>
        <v/>
      </c>
      <c r="N16" s="41" t="str">
        <f t="shared" si="4"/>
        <v/>
      </c>
      <c r="O16" s="41" t="str">
        <f t="shared" si="5"/>
        <v/>
      </c>
      <c r="P16" s="41" t="str">
        <f t="shared" si="6"/>
        <v/>
      </c>
      <c r="Q16" s="41" t="str">
        <f t="shared" si="7"/>
        <v/>
      </c>
      <c r="R16" s="94"/>
      <c r="S16" s="94"/>
      <c r="T16" s="94"/>
      <c r="U16" s="94"/>
    </row>
    <row r="17" spans="1:22" s="34" customFormat="1">
      <c r="A17" s="36" t="str" cm="1">
        <f t="array" ref="A17">IF(INDEX('DATA INPUT - ordered'!A:A,ROW(A17))="","",INDEX('DATA INPUT - ordered'!A:A,ROW(A17)))</f>
        <v/>
      </c>
      <c r="B17" s="36" t="str" cm="1">
        <f t="array" ref="B17">IF(INDEX('DATA INPUT - ordered'!B:B,ROW(B17))="","",INDEX('DATA INPUT - ordered'!B:B,ROW(B17)))</f>
        <v/>
      </c>
      <c r="C17" s="36" t="str" cm="1">
        <f t="array" ref="C17">IF(INDEX('DATA INPUT - ordered'!C:C,ROW(C17))="","",INDEX('DATA INPUT - ordered'!C:C,ROW(C17)))</f>
        <v/>
      </c>
      <c r="D17" s="36" t="str" cm="1">
        <f t="array" ref="D17">IF(INDEX('DATA INPUT - ordered'!D:D,ROW(D17))="","",INDEX('DATA INPUT - ordered'!D:D,ROW(D17)))</f>
        <v/>
      </c>
      <c r="E17" s="36" t="str" cm="1">
        <f t="array" ref="E17">IF(INDEX('DATA INPUT - ordered'!E:E,ROW(E17))="","",INDEX('DATA INPUT - ordered'!E:E,ROW(E17)))</f>
        <v/>
      </c>
      <c r="F17" s="37" t="str" cm="1">
        <f t="array" ref="F17">IF(INDEX('DATA INPUT - ordered'!F:F,ROW(F17))="","",INDEX('DATA INPUT - ordered'!F:F,ROW(F17)))</f>
        <v/>
      </c>
      <c r="G17" s="38" t="str" cm="1">
        <f t="array" ref="G17">IF(INDEX('DATA INPUT - ordered'!H:H,ROW(G17))="","",INDEX('DATA INPUT - ordered'!H:H,ROW(G17)))</f>
        <v/>
      </c>
      <c r="H17" s="36" t="str" cm="1">
        <f t="array" ref="H17">IF(INDEX('DATA INPUT - ordered'!K:K,ROW(H17))="","",INDEX('DATA INPUT - ordered'!K:K,ROW(H17)))</f>
        <v/>
      </c>
      <c r="I17" s="41" t="str">
        <f t="shared" si="0"/>
        <v/>
      </c>
      <c r="J17" s="41" t="str">
        <f t="shared" si="9"/>
        <v/>
      </c>
      <c r="K17" s="41" t="str">
        <f t="shared" si="10"/>
        <v/>
      </c>
      <c r="L17" s="73" t="str">
        <f t="shared" si="2"/>
        <v/>
      </c>
      <c r="M17" s="41" t="str">
        <f t="shared" si="11"/>
        <v/>
      </c>
      <c r="N17" s="41" t="str">
        <f t="shared" si="4"/>
        <v/>
      </c>
      <c r="O17" s="41" t="str">
        <f t="shared" si="5"/>
        <v/>
      </c>
      <c r="P17" s="41" t="str">
        <f t="shared" si="6"/>
        <v/>
      </c>
      <c r="Q17" s="41" t="str">
        <f t="shared" si="7"/>
        <v/>
      </c>
      <c r="R17" s="94"/>
      <c r="S17" s="94"/>
      <c r="T17" s="94"/>
      <c r="U17" s="94"/>
    </row>
    <row r="18" spans="1:22" s="34" customFormat="1">
      <c r="A18" s="36" t="str" cm="1">
        <f t="array" ref="A18">IF(INDEX('DATA INPUT - ordered'!A:A,ROW(A18))="","",INDEX('DATA INPUT - ordered'!A:A,ROW(A18)))</f>
        <v/>
      </c>
      <c r="B18" s="36" t="str" cm="1">
        <f t="array" ref="B18">IF(INDEX('DATA INPUT - ordered'!B:B,ROW(B18))="","",INDEX('DATA INPUT - ordered'!B:B,ROW(B18)))</f>
        <v/>
      </c>
      <c r="C18" s="36" t="str" cm="1">
        <f t="array" ref="C18">IF(INDEX('DATA INPUT - ordered'!C:C,ROW(C18))="","",INDEX('DATA INPUT - ordered'!C:C,ROW(C18)))</f>
        <v/>
      </c>
      <c r="D18" s="36" t="str" cm="1">
        <f t="array" ref="D18">IF(INDEX('DATA INPUT - ordered'!D:D,ROW(D18))="","",INDEX('DATA INPUT - ordered'!D:D,ROW(D18)))</f>
        <v/>
      </c>
      <c r="E18" s="36" t="str" cm="1">
        <f t="array" ref="E18">IF(INDEX('DATA INPUT - ordered'!E:E,ROW(E18))="","",INDEX('DATA INPUT - ordered'!E:E,ROW(E18)))</f>
        <v/>
      </c>
      <c r="F18" s="37" t="str" cm="1">
        <f t="array" ref="F18">IF(INDEX('DATA INPUT - ordered'!F:F,ROW(F18))="","",INDEX('DATA INPUT - ordered'!F:F,ROW(F18)))</f>
        <v/>
      </c>
      <c r="G18" s="38" t="str" cm="1">
        <f t="array" ref="G18">IF(INDEX('DATA INPUT - ordered'!H:H,ROW(G18))="","",INDEX('DATA INPUT - ordered'!H:H,ROW(G18)))</f>
        <v/>
      </c>
      <c r="H18" s="36" t="str" cm="1">
        <f t="array" ref="H18">IF(INDEX('DATA INPUT - ordered'!K:K,ROW(H18))="","",INDEX('DATA INPUT - ordered'!K:K,ROW(H18)))</f>
        <v/>
      </c>
      <c r="I18" s="41" t="str">
        <f t="shared" si="0"/>
        <v/>
      </c>
      <c r="J18" s="41" t="str">
        <f t="shared" si="9"/>
        <v/>
      </c>
      <c r="K18" s="41" t="str">
        <f t="shared" si="10"/>
        <v/>
      </c>
      <c r="L18" s="73" t="str">
        <f t="shared" si="2"/>
        <v/>
      </c>
      <c r="M18" s="41" t="str">
        <f t="shared" si="11"/>
        <v/>
      </c>
      <c r="N18" s="41" t="str">
        <f t="shared" si="4"/>
        <v/>
      </c>
      <c r="O18" s="41" t="str">
        <f t="shared" si="5"/>
        <v/>
      </c>
      <c r="P18" s="41" t="str">
        <f t="shared" si="6"/>
        <v/>
      </c>
      <c r="Q18" s="41" t="str">
        <f t="shared" si="7"/>
        <v/>
      </c>
      <c r="R18" s="94"/>
      <c r="S18" s="94"/>
      <c r="T18" s="94"/>
      <c r="U18" s="94"/>
    </row>
    <row r="19" spans="1:22" s="34" customFormat="1">
      <c r="A19" s="36" t="str" cm="1">
        <f t="array" ref="A19">IF(INDEX('DATA INPUT - ordered'!A:A,ROW(A19))="","",INDEX('DATA INPUT - ordered'!A:A,ROW(A19)))</f>
        <v/>
      </c>
      <c r="B19" s="36" t="str" cm="1">
        <f t="array" ref="B19">IF(INDEX('DATA INPUT - ordered'!B:B,ROW(B19))="","",INDEX('DATA INPUT - ordered'!B:B,ROW(B19)))</f>
        <v/>
      </c>
      <c r="C19" s="36" t="str" cm="1">
        <f t="array" ref="C19">IF(INDEX('DATA INPUT - ordered'!C:C,ROW(C19))="","",INDEX('DATA INPUT - ordered'!C:C,ROW(C19)))</f>
        <v/>
      </c>
      <c r="D19" s="36" t="str" cm="1">
        <f t="array" ref="D19">IF(INDEX('DATA INPUT - ordered'!D:D,ROW(D19))="","",INDEX('DATA INPUT - ordered'!D:D,ROW(D19)))</f>
        <v/>
      </c>
      <c r="E19" s="36" t="str" cm="1">
        <f t="array" ref="E19">IF(INDEX('DATA INPUT - ordered'!E:E,ROW(E19))="","",INDEX('DATA INPUT - ordered'!E:E,ROW(E19)))</f>
        <v/>
      </c>
      <c r="F19" s="37" t="str" cm="1">
        <f t="array" ref="F19">IF(INDEX('DATA INPUT - ordered'!F:F,ROW(F19))="","",INDEX('DATA INPUT - ordered'!F:F,ROW(F19)))</f>
        <v/>
      </c>
      <c r="G19" s="38" t="str" cm="1">
        <f t="array" ref="G19">IF(INDEX('DATA INPUT - ordered'!H:H,ROW(G19))="","",INDEX('DATA INPUT - ordered'!H:H,ROW(G19)))</f>
        <v/>
      </c>
      <c r="H19" s="36" t="str" cm="1">
        <f t="array" ref="H19">IF(INDEX('DATA INPUT - ordered'!K:K,ROW(H19))="","",INDEX('DATA INPUT - ordered'!K:K,ROW(H19)))</f>
        <v/>
      </c>
      <c r="I19" s="41" t="str">
        <f t="shared" si="0"/>
        <v/>
      </c>
      <c r="J19" s="41" t="str">
        <f t="shared" si="9"/>
        <v/>
      </c>
      <c r="K19" s="41" t="str">
        <f t="shared" si="10"/>
        <v/>
      </c>
      <c r="L19" s="73" t="str">
        <f t="shared" si="2"/>
        <v/>
      </c>
      <c r="M19" s="41" t="str">
        <f t="shared" si="11"/>
        <v/>
      </c>
      <c r="N19" s="41" t="str">
        <f t="shared" si="4"/>
        <v/>
      </c>
      <c r="O19" s="41" t="str">
        <f t="shared" si="5"/>
        <v/>
      </c>
      <c r="P19" s="41" t="str">
        <f t="shared" si="6"/>
        <v/>
      </c>
      <c r="Q19" s="41" t="str">
        <f t="shared" si="7"/>
        <v/>
      </c>
      <c r="R19" s="94"/>
      <c r="S19" s="94"/>
    </row>
    <row r="20" spans="1:22" s="34" customFormat="1">
      <c r="A20" s="36" t="str" cm="1">
        <f t="array" ref="A20">IF(INDEX('DATA INPUT - ordered'!A:A,ROW(A20))="","",INDEX('DATA INPUT - ordered'!A:A,ROW(A20)))</f>
        <v/>
      </c>
      <c r="B20" s="36" t="str" cm="1">
        <f t="array" ref="B20">IF(INDEX('DATA INPUT - ordered'!B:B,ROW(B20))="","",INDEX('DATA INPUT - ordered'!B:B,ROW(B20)))</f>
        <v/>
      </c>
      <c r="C20" s="36" t="str" cm="1">
        <f t="array" ref="C20">IF(INDEX('DATA INPUT - ordered'!C:C,ROW(C20))="","",INDEX('DATA INPUT - ordered'!C:C,ROW(C20)))</f>
        <v/>
      </c>
      <c r="D20" s="36" t="str" cm="1">
        <f t="array" ref="D20">IF(INDEX('DATA INPUT - ordered'!D:D,ROW(D20))="","",INDEX('DATA INPUT - ordered'!D:D,ROW(D20)))</f>
        <v/>
      </c>
      <c r="E20" s="36" t="str" cm="1">
        <f t="array" ref="E20">IF(INDEX('DATA INPUT - ordered'!E:E,ROW(E20))="","",INDEX('DATA INPUT - ordered'!E:E,ROW(E20)))</f>
        <v/>
      </c>
      <c r="F20" s="37" t="str" cm="1">
        <f t="array" ref="F20">IF(INDEX('DATA INPUT - ordered'!F:F,ROW(F20))="","",INDEX('DATA INPUT - ordered'!F:F,ROW(F20)))</f>
        <v/>
      </c>
      <c r="G20" s="38" t="str" cm="1">
        <f t="array" ref="G20">IF(INDEX('DATA INPUT - ordered'!H:H,ROW(G20))="","",INDEX('DATA INPUT - ordered'!H:H,ROW(G20)))</f>
        <v/>
      </c>
      <c r="H20" s="36" t="str" cm="1">
        <f t="array" ref="H20">IF(INDEX('DATA INPUT - ordered'!K:K,ROW(H20))="","",INDEX('DATA INPUT - ordered'!K:K,ROW(H20)))</f>
        <v/>
      </c>
      <c r="I20" s="41" t="str">
        <f t="shared" si="0"/>
        <v/>
      </c>
      <c r="J20" s="41" t="str">
        <f t="shared" si="9"/>
        <v/>
      </c>
      <c r="K20" s="41" t="str">
        <f t="shared" si="10"/>
        <v/>
      </c>
      <c r="L20" s="73" t="str">
        <f t="shared" si="2"/>
        <v/>
      </c>
      <c r="M20" s="41" t="str">
        <f t="shared" si="11"/>
        <v/>
      </c>
      <c r="N20" s="41" t="str">
        <f t="shared" si="4"/>
        <v/>
      </c>
      <c r="O20" s="41" t="str">
        <f t="shared" si="5"/>
        <v/>
      </c>
      <c r="P20" s="41" t="str">
        <f t="shared" si="6"/>
        <v/>
      </c>
      <c r="Q20" s="41" t="str">
        <f t="shared" si="7"/>
        <v/>
      </c>
      <c r="R20" s="94"/>
      <c r="S20" s="94"/>
      <c r="T20" s="94"/>
      <c r="U20" s="94"/>
      <c r="V20" s="95"/>
    </row>
    <row r="21" spans="1:22" s="34" customFormat="1">
      <c r="A21" s="36" t="str" cm="1">
        <f t="array" ref="A21">IF(INDEX('DATA INPUT - ordered'!A:A,ROW(A21))="","",INDEX('DATA INPUT - ordered'!A:A,ROW(A21)))</f>
        <v/>
      </c>
      <c r="B21" s="36" t="str" cm="1">
        <f t="array" ref="B21">IF(INDEX('DATA INPUT - ordered'!B:B,ROW(B21))="","",INDEX('DATA INPUT - ordered'!B:B,ROW(B21)))</f>
        <v/>
      </c>
      <c r="C21" s="36" t="str" cm="1">
        <f t="array" ref="C21">IF(INDEX('DATA INPUT - ordered'!C:C,ROW(C21))="","",INDEX('DATA INPUT - ordered'!C:C,ROW(C21)))</f>
        <v/>
      </c>
      <c r="D21" s="36" t="str" cm="1">
        <f t="array" ref="D21">IF(INDEX('DATA INPUT - ordered'!D:D,ROW(D21))="","",INDEX('DATA INPUT - ordered'!D:D,ROW(D21)))</f>
        <v/>
      </c>
      <c r="E21" s="36" t="str" cm="1">
        <f t="array" ref="E21">IF(INDEX('DATA INPUT - ordered'!E:E,ROW(E21))="","",INDEX('DATA INPUT - ordered'!E:E,ROW(E21)))</f>
        <v/>
      </c>
      <c r="F21" s="37" t="str" cm="1">
        <f t="array" ref="F21">IF(INDEX('DATA INPUT - ordered'!F:F,ROW(F21))="","",INDEX('DATA INPUT - ordered'!F:F,ROW(F21)))</f>
        <v/>
      </c>
      <c r="G21" s="38" t="str" cm="1">
        <f t="array" ref="G21">IF(INDEX('DATA INPUT - ordered'!H:H,ROW(G21))="","",INDEX('DATA INPUT - ordered'!H:H,ROW(G21)))</f>
        <v/>
      </c>
      <c r="H21" s="36" t="str" cm="1">
        <f t="array" ref="H21">IF(INDEX('DATA INPUT - ordered'!K:K,ROW(H21))="","",INDEX('DATA INPUT - ordered'!K:K,ROW(H21)))</f>
        <v/>
      </c>
      <c r="I21" s="41" t="str">
        <f t="shared" si="0"/>
        <v/>
      </c>
      <c r="J21" s="41" t="str">
        <f t="shared" si="9"/>
        <v/>
      </c>
      <c r="K21" s="41" t="str">
        <f t="shared" si="10"/>
        <v/>
      </c>
      <c r="L21" s="73" t="str">
        <f t="shared" si="2"/>
        <v/>
      </c>
      <c r="M21" s="41" t="str">
        <f t="shared" si="11"/>
        <v/>
      </c>
      <c r="N21" s="41" t="str">
        <f t="shared" si="4"/>
        <v/>
      </c>
      <c r="O21" s="41" t="str">
        <f t="shared" si="5"/>
        <v/>
      </c>
      <c r="P21" s="41" t="str">
        <f t="shared" si="6"/>
        <v/>
      </c>
      <c r="Q21" s="41" t="str">
        <f t="shared" si="7"/>
        <v/>
      </c>
      <c r="R21" s="94"/>
      <c r="S21" s="94"/>
      <c r="T21" s="94"/>
      <c r="U21" s="94"/>
    </row>
    <row r="22" spans="1:22" s="34" customFormat="1">
      <c r="A22" s="36" t="str" cm="1">
        <f t="array" ref="A22">IF(INDEX('DATA INPUT - ordered'!A:A,ROW(A22))="","",INDEX('DATA INPUT - ordered'!A:A,ROW(A22)))</f>
        <v/>
      </c>
      <c r="B22" s="36" t="str" cm="1">
        <f t="array" ref="B22">IF(INDEX('DATA INPUT - ordered'!B:B,ROW(B22))="","",INDEX('DATA INPUT - ordered'!B:B,ROW(B22)))</f>
        <v/>
      </c>
      <c r="C22" s="36" t="str" cm="1">
        <f t="array" ref="C22">IF(INDEX('DATA INPUT - ordered'!C:C,ROW(C22))="","",INDEX('DATA INPUT - ordered'!C:C,ROW(C22)))</f>
        <v/>
      </c>
      <c r="D22" s="36" t="str" cm="1">
        <f t="array" ref="D22">IF(INDEX('DATA INPUT - ordered'!D:D,ROW(D22))="","",INDEX('DATA INPUT - ordered'!D:D,ROW(D22)))</f>
        <v/>
      </c>
      <c r="E22" s="36" t="str" cm="1">
        <f t="array" ref="E22">IF(INDEX('DATA INPUT - ordered'!E:E,ROW(E22))="","",INDEX('DATA INPUT - ordered'!E:E,ROW(E22)))</f>
        <v/>
      </c>
      <c r="F22" s="37" t="str" cm="1">
        <f t="array" ref="F22">IF(INDEX('DATA INPUT - ordered'!F:F,ROW(F22))="","",INDEX('DATA INPUT - ordered'!F:F,ROW(F22)))</f>
        <v/>
      </c>
      <c r="G22" s="38" t="str" cm="1">
        <f t="array" ref="G22">IF(INDEX('DATA INPUT - ordered'!H:H,ROW(G22))="","",INDEX('DATA INPUT - ordered'!H:H,ROW(G22)))</f>
        <v/>
      </c>
      <c r="H22" s="36" t="str" cm="1">
        <f t="array" ref="H22">IF(INDEX('DATA INPUT - ordered'!K:K,ROW(H22))="","",INDEX('DATA INPUT - ordered'!K:K,ROW(H22)))</f>
        <v/>
      </c>
      <c r="I22" s="41" t="str">
        <f t="shared" si="0"/>
        <v/>
      </c>
      <c r="J22" s="41" t="str">
        <f t="shared" si="9"/>
        <v/>
      </c>
      <c r="K22" s="41" t="str">
        <f t="shared" si="10"/>
        <v/>
      </c>
      <c r="L22" s="73" t="str">
        <f t="shared" si="2"/>
        <v/>
      </c>
      <c r="M22" s="41" t="str">
        <f t="shared" si="11"/>
        <v/>
      </c>
      <c r="N22" s="41" t="str">
        <f t="shared" si="4"/>
        <v/>
      </c>
      <c r="O22" s="41" t="str">
        <f t="shared" si="5"/>
        <v/>
      </c>
      <c r="P22" s="41" t="str">
        <f t="shared" si="6"/>
        <v/>
      </c>
      <c r="Q22" s="41" t="str">
        <f t="shared" si="7"/>
        <v/>
      </c>
      <c r="R22" s="94"/>
      <c r="S22" s="94"/>
      <c r="T22" s="94"/>
      <c r="U22" s="94"/>
    </row>
    <row r="23" spans="1:22" s="34" customFormat="1">
      <c r="A23" s="36" t="str" cm="1">
        <f t="array" ref="A23">IF(INDEX('DATA INPUT - ordered'!A:A,ROW(A23))="","",INDEX('DATA INPUT - ordered'!A:A,ROW(A23)))</f>
        <v/>
      </c>
      <c r="B23" s="36" t="str" cm="1">
        <f t="array" ref="B23">IF(INDEX('DATA INPUT - ordered'!B:B,ROW(B23))="","",INDEX('DATA INPUT - ordered'!B:B,ROW(B23)))</f>
        <v/>
      </c>
      <c r="C23" s="36" t="str" cm="1">
        <f t="array" ref="C23">IF(INDEX('DATA INPUT - ordered'!C:C,ROW(C23))="","",INDEX('DATA INPUT - ordered'!C:C,ROW(C23)))</f>
        <v/>
      </c>
      <c r="D23" s="36" t="str" cm="1">
        <f t="array" ref="D23">IF(INDEX('DATA INPUT - ordered'!D:D,ROW(D23))="","",INDEX('DATA INPUT - ordered'!D:D,ROW(D23)))</f>
        <v/>
      </c>
      <c r="E23" s="36" t="str" cm="1">
        <f t="array" ref="E23">IF(INDEX('DATA INPUT - ordered'!E:E,ROW(E23))="","",INDEX('DATA INPUT - ordered'!E:E,ROW(E23)))</f>
        <v/>
      </c>
      <c r="F23" s="37" t="str" cm="1">
        <f t="array" ref="F23">IF(INDEX('DATA INPUT - ordered'!F:F,ROW(F23))="","",INDEX('DATA INPUT - ordered'!F:F,ROW(F23)))</f>
        <v/>
      </c>
      <c r="G23" s="38" t="str" cm="1">
        <f t="array" ref="G23">IF(INDEX('DATA INPUT - ordered'!H:H,ROW(G23))="","",INDEX('DATA INPUT - ordered'!H:H,ROW(G23)))</f>
        <v/>
      </c>
      <c r="H23" s="36" t="str" cm="1">
        <f t="array" ref="H23">IF(INDEX('DATA INPUT - ordered'!K:K,ROW(H23))="","",INDEX('DATA INPUT - ordered'!K:K,ROW(H23)))</f>
        <v/>
      </c>
      <c r="I23" s="41" t="str">
        <f t="shared" si="0"/>
        <v/>
      </c>
      <c r="J23" s="41" t="str">
        <f t="shared" si="9"/>
        <v/>
      </c>
      <c r="K23" s="41" t="str">
        <f t="shared" si="10"/>
        <v/>
      </c>
      <c r="L23" s="73" t="str">
        <f t="shared" si="2"/>
        <v/>
      </c>
      <c r="M23" s="41" t="str">
        <f t="shared" si="11"/>
        <v/>
      </c>
      <c r="N23" s="41" t="str">
        <f t="shared" si="4"/>
        <v/>
      </c>
      <c r="O23" s="41" t="str">
        <f t="shared" si="5"/>
        <v/>
      </c>
      <c r="P23" s="41" t="str">
        <f t="shared" si="6"/>
        <v/>
      </c>
      <c r="Q23" s="41" t="str">
        <f t="shared" si="7"/>
        <v/>
      </c>
      <c r="R23" s="94"/>
      <c r="S23" s="94"/>
      <c r="T23" s="94"/>
      <c r="U23" s="94"/>
    </row>
    <row r="24" spans="1:22" s="34" customFormat="1">
      <c r="A24" s="36" t="str" cm="1">
        <f t="array" ref="A24">IF(INDEX('DATA INPUT - ordered'!A:A,ROW(A24))="","",INDEX('DATA INPUT - ordered'!A:A,ROW(A24)))</f>
        <v/>
      </c>
      <c r="B24" s="36" t="str" cm="1">
        <f t="array" ref="B24">IF(INDEX('DATA INPUT - ordered'!B:B,ROW(B24))="","",INDEX('DATA INPUT - ordered'!B:B,ROW(B24)))</f>
        <v/>
      </c>
      <c r="C24" s="36" t="str" cm="1">
        <f t="array" ref="C24">IF(INDEX('DATA INPUT - ordered'!C:C,ROW(C24))="","",INDEX('DATA INPUT - ordered'!C:C,ROW(C24)))</f>
        <v/>
      </c>
      <c r="D24" s="36" t="str" cm="1">
        <f t="array" ref="D24">IF(INDEX('DATA INPUT - ordered'!D:D,ROW(D24))="","",INDEX('DATA INPUT - ordered'!D:D,ROW(D24)))</f>
        <v/>
      </c>
      <c r="E24" s="36" t="str" cm="1">
        <f t="array" ref="E24">IF(INDEX('DATA INPUT - ordered'!E:E,ROW(E24))="","",INDEX('DATA INPUT - ordered'!E:E,ROW(E24)))</f>
        <v/>
      </c>
      <c r="F24" s="37" t="str" cm="1">
        <f t="array" ref="F24">IF(INDEX('DATA INPUT - ordered'!F:F,ROW(F24))="","",INDEX('DATA INPUT - ordered'!F:F,ROW(F24)))</f>
        <v/>
      </c>
      <c r="G24" s="38" t="str" cm="1">
        <f t="array" ref="G24">IF(INDEX('DATA INPUT - ordered'!H:H,ROW(G24))="","",INDEX('DATA INPUT - ordered'!H:H,ROW(G24)))</f>
        <v/>
      </c>
      <c r="H24" s="36" t="str" cm="1">
        <f t="array" ref="H24">IF(INDEX('DATA INPUT - ordered'!K:K,ROW(H24))="","",INDEX('DATA INPUT - ordered'!K:K,ROW(H24)))</f>
        <v/>
      </c>
      <c r="I24" s="41" t="str">
        <f t="shared" si="0"/>
        <v/>
      </c>
      <c r="J24" s="41" t="str">
        <f t="shared" si="9"/>
        <v/>
      </c>
      <c r="K24" s="41" t="str">
        <f t="shared" si="10"/>
        <v/>
      </c>
      <c r="L24" s="73" t="str">
        <f t="shared" si="2"/>
        <v/>
      </c>
      <c r="M24" s="41" t="str">
        <f t="shared" si="11"/>
        <v/>
      </c>
      <c r="N24" s="41" t="str">
        <f t="shared" si="4"/>
        <v/>
      </c>
      <c r="O24" s="41" t="str">
        <f t="shared" si="5"/>
        <v/>
      </c>
      <c r="P24" s="41" t="str">
        <f t="shared" si="6"/>
        <v/>
      </c>
      <c r="Q24" s="41" t="str">
        <f t="shared" si="7"/>
        <v/>
      </c>
      <c r="R24" s="94"/>
      <c r="S24" s="94"/>
      <c r="T24" s="94"/>
      <c r="U24" s="94"/>
    </row>
    <row r="25" spans="1:22" s="34" customFormat="1">
      <c r="A25" s="36" t="str" cm="1">
        <f t="array" ref="A25">IF(INDEX('DATA INPUT - ordered'!A:A,ROW(A25))="","",INDEX('DATA INPUT - ordered'!A:A,ROW(A25)))</f>
        <v/>
      </c>
      <c r="B25" s="36" t="str" cm="1">
        <f t="array" ref="B25">IF(INDEX('DATA INPUT - ordered'!B:B,ROW(B25))="","",INDEX('DATA INPUT - ordered'!B:B,ROW(B25)))</f>
        <v/>
      </c>
      <c r="C25" s="36" t="str" cm="1">
        <f t="array" ref="C25">IF(INDEX('DATA INPUT - ordered'!C:C,ROW(C25))="","",INDEX('DATA INPUT - ordered'!C:C,ROW(C25)))</f>
        <v/>
      </c>
      <c r="D25" s="36" t="str" cm="1">
        <f t="array" ref="D25">IF(INDEX('DATA INPUT - ordered'!D:D,ROW(D25))="","",INDEX('DATA INPUT - ordered'!D:D,ROW(D25)))</f>
        <v/>
      </c>
      <c r="E25" s="36" t="str" cm="1">
        <f t="array" ref="E25">IF(INDEX('DATA INPUT - ordered'!E:E,ROW(E25))="","",INDEX('DATA INPUT - ordered'!E:E,ROW(E25)))</f>
        <v/>
      </c>
      <c r="F25" s="37" t="str" cm="1">
        <f t="array" ref="F25">IF(INDEX('DATA INPUT - ordered'!F:F,ROW(F25))="","",INDEX('DATA INPUT - ordered'!F:F,ROW(F25)))</f>
        <v/>
      </c>
      <c r="G25" s="38" t="str" cm="1">
        <f t="array" ref="G25">IF(INDEX('DATA INPUT - ordered'!H:H,ROW(G25))="","",INDEX('DATA INPUT - ordered'!H:H,ROW(G25)))</f>
        <v/>
      </c>
      <c r="H25" s="36" t="str" cm="1">
        <f t="array" ref="H25">IF(INDEX('DATA INPUT - ordered'!K:K,ROW(H25))="","",INDEX('DATA INPUT - ordered'!K:K,ROW(H25)))</f>
        <v/>
      </c>
      <c r="I25" s="41" t="str">
        <f t="shared" si="0"/>
        <v/>
      </c>
      <c r="J25" s="41" t="str">
        <f t="shared" si="9"/>
        <v/>
      </c>
      <c r="K25" s="41" t="str">
        <f t="shared" si="10"/>
        <v/>
      </c>
      <c r="L25" s="73" t="str">
        <f t="shared" si="2"/>
        <v/>
      </c>
      <c r="M25" s="41" t="str">
        <f t="shared" si="11"/>
        <v/>
      </c>
      <c r="N25" s="41" t="str">
        <f t="shared" si="4"/>
        <v/>
      </c>
      <c r="O25" s="41" t="str">
        <f t="shared" si="5"/>
        <v/>
      </c>
      <c r="P25" s="41" t="str">
        <f t="shared" si="6"/>
        <v/>
      </c>
      <c r="Q25" s="41" t="str">
        <f t="shared" si="7"/>
        <v/>
      </c>
      <c r="R25" s="94"/>
      <c r="S25" s="94"/>
      <c r="T25" s="94"/>
      <c r="U25" s="94"/>
    </row>
    <row r="26" spans="1:22" s="34" customFormat="1">
      <c r="A26" s="36" t="str" cm="1">
        <f t="array" ref="A26">IF(INDEX('DATA INPUT - ordered'!A:A,ROW(A26))="","",INDEX('DATA INPUT - ordered'!A:A,ROW(A26)))</f>
        <v/>
      </c>
      <c r="B26" s="36" t="str" cm="1">
        <f t="array" ref="B26">IF(INDEX('DATA INPUT - ordered'!B:B,ROW(B26))="","",INDEX('DATA INPUT - ordered'!B:B,ROW(B26)))</f>
        <v/>
      </c>
      <c r="C26" s="36" t="str" cm="1">
        <f t="array" ref="C26">IF(INDEX('DATA INPUT - ordered'!C:C,ROW(C26))="","",INDEX('DATA INPUT - ordered'!C:C,ROW(C26)))</f>
        <v/>
      </c>
      <c r="D26" s="36" t="str" cm="1">
        <f t="array" ref="D26">IF(INDEX('DATA INPUT - ordered'!D:D,ROW(D26))="","",INDEX('DATA INPUT - ordered'!D:D,ROW(D26)))</f>
        <v/>
      </c>
      <c r="E26" s="36" t="str" cm="1">
        <f t="array" ref="E26">IF(INDEX('DATA INPUT - ordered'!E:E,ROW(E26))="","",INDEX('DATA INPUT - ordered'!E:E,ROW(E26)))</f>
        <v/>
      </c>
      <c r="F26" s="37" t="str" cm="1">
        <f t="array" ref="F26">IF(INDEX('DATA INPUT - ordered'!F:F,ROW(F26))="","",INDEX('DATA INPUT - ordered'!F:F,ROW(F26)))</f>
        <v/>
      </c>
      <c r="G26" s="38" t="str" cm="1">
        <f t="array" ref="G26">IF(INDEX('DATA INPUT - ordered'!H:H,ROW(G26))="","",INDEX('DATA INPUT - ordered'!H:H,ROW(G26)))</f>
        <v/>
      </c>
      <c r="H26" s="36" t="str" cm="1">
        <f t="array" ref="H26">IF(INDEX('DATA INPUT - ordered'!K:K,ROW(H26))="","",INDEX('DATA INPUT - ordered'!K:K,ROW(H26)))</f>
        <v/>
      </c>
      <c r="I26" s="41" t="str">
        <f t="shared" si="0"/>
        <v/>
      </c>
      <c r="J26" s="41" t="str">
        <f t="shared" si="9"/>
        <v/>
      </c>
      <c r="K26" s="41" t="str">
        <f t="shared" si="10"/>
        <v/>
      </c>
      <c r="L26" s="73" t="str">
        <f t="shared" si="2"/>
        <v/>
      </c>
      <c r="M26" s="41" t="str">
        <f t="shared" si="11"/>
        <v/>
      </c>
      <c r="N26" s="41" t="str">
        <f t="shared" si="4"/>
        <v/>
      </c>
      <c r="O26" s="41" t="str">
        <f t="shared" si="5"/>
        <v/>
      </c>
      <c r="P26" s="41" t="str">
        <f t="shared" si="6"/>
        <v/>
      </c>
      <c r="Q26" s="41" t="str">
        <f t="shared" si="7"/>
        <v/>
      </c>
      <c r="R26" s="94"/>
      <c r="S26" s="94"/>
      <c r="T26" s="94"/>
      <c r="U26" s="94"/>
    </row>
    <row r="27" spans="1:22" s="34" customFormat="1">
      <c r="A27" s="36" t="str" cm="1">
        <f t="array" ref="A27">IF(INDEX('DATA INPUT - ordered'!A:A,ROW(A27))="","",INDEX('DATA INPUT - ordered'!A:A,ROW(A27)))</f>
        <v/>
      </c>
      <c r="B27" s="36" t="str" cm="1">
        <f t="array" ref="B27">IF(INDEX('DATA INPUT - ordered'!B:B,ROW(B27))="","",INDEX('DATA INPUT - ordered'!B:B,ROW(B27)))</f>
        <v/>
      </c>
      <c r="C27" s="36" t="str" cm="1">
        <f t="array" ref="C27">IF(INDEX('DATA INPUT - ordered'!C:C,ROW(C27))="","",INDEX('DATA INPUT - ordered'!C:C,ROW(C27)))</f>
        <v/>
      </c>
      <c r="D27" s="36" t="str" cm="1">
        <f t="array" ref="D27">IF(INDEX('DATA INPUT - ordered'!D:D,ROW(D27))="","",INDEX('DATA INPUT - ordered'!D:D,ROW(D27)))</f>
        <v/>
      </c>
      <c r="E27" s="36" t="str" cm="1">
        <f t="array" ref="E27">IF(INDEX('DATA INPUT - ordered'!E:E,ROW(E27))="","",INDEX('DATA INPUT - ordered'!E:E,ROW(E27)))</f>
        <v/>
      </c>
      <c r="F27" s="37" t="str" cm="1">
        <f t="array" ref="F27">IF(INDEX('DATA INPUT - ordered'!F:F,ROW(F27))="","",INDEX('DATA INPUT - ordered'!F:F,ROW(F27)))</f>
        <v/>
      </c>
      <c r="G27" s="38" t="str" cm="1">
        <f t="array" ref="G27">IF(INDEX('DATA INPUT - ordered'!H:H,ROW(G27))="","",INDEX('DATA INPUT - ordered'!H:H,ROW(G27)))</f>
        <v/>
      </c>
      <c r="H27" s="36" t="str" cm="1">
        <f t="array" ref="H27">IF(INDEX('DATA INPUT - ordered'!K:K,ROW(H27))="","",INDEX('DATA INPUT - ordered'!K:K,ROW(H27)))</f>
        <v/>
      </c>
      <c r="I27" s="41" t="str">
        <f t="shared" si="0"/>
        <v/>
      </c>
      <c r="J27" s="41" t="str">
        <f t="shared" si="9"/>
        <v/>
      </c>
      <c r="K27" s="41" t="str">
        <f t="shared" si="10"/>
        <v/>
      </c>
      <c r="L27" s="73" t="str">
        <f t="shared" si="2"/>
        <v/>
      </c>
      <c r="M27" s="41" t="str">
        <f t="shared" si="11"/>
        <v/>
      </c>
      <c r="N27" s="41" t="str">
        <f t="shared" si="4"/>
        <v/>
      </c>
      <c r="O27" s="41" t="str">
        <f t="shared" si="5"/>
        <v/>
      </c>
      <c r="P27" s="41" t="str">
        <f t="shared" si="6"/>
        <v/>
      </c>
      <c r="Q27" s="41" t="str">
        <f t="shared" si="7"/>
        <v/>
      </c>
      <c r="R27" s="94"/>
      <c r="S27" s="94"/>
      <c r="T27" s="94"/>
      <c r="U27" s="94"/>
    </row>
    <row r="28" spans="1:22" s="34" customFormat="1">
      <c r="A28" s="36" t="str" cm="1">
        <f t="array" ref="A28">IF(INDEX('DATA INPUT - ordered'!A:A,ROW(A28))="","",INDEX('DATA INPUT - ordered'!A:A,ROW(A28)))</f>
        <v/>
      </c>
      <c r="B28" s="36" t="str" cm="1">
        <f t="array" ref="B28">IF(INDEX('DATA INPUT - ordered'!B:B,ROW(B28))="","",INDEX('DATA INPUT - ordered'!B:B,ROW(B28)))</f>
        <v/>
      </c>
      <c r="C28" s="36" t="str" cm="1">
        <f t="array" ref="C28">IF(INDEX('DATA INPUT - ordered'!C:C,ROW(C28))="","",INDEX('DATA INPUT - ordered'!C:C,ROW(C28)))</f>
        <v/>
      </c>
      <c r="D28" s="36" t="str" cm="1">
        <f t="array" ref="D28">IF(INDEX('DATA INPUT - ordered'!D:D,ROW(D28))="","",INDEX('DATA INPUT - ordered'!D:D,ROW(D28)))</f>
        <v/>
      </c>
      <c r="E28" s="36" t="str" cm="1">
        <f t="array" ref="E28">IF(INDEX('DATA INPUT - ordered'!E:E,ROW(E28))="","",INDEX('DATA INPUT - ordered'!E:E,ROW(E28)))</f>
        <v/>
      </c>
      <c r="F28" s="37" t="str" cm="1">
        <f t="array" ref="F28">IF(INDEX('DATA INPUT - ordered'!F:F,ROW(F28))="","",INDEX('DATA INPUT - ordered'!F:F,ROW(F28)))</f>
        <v/>
      </c>
      <c r="G28" s="38" t="str" cm="1">
        <f t="array" ref="G28">IF(INDEX('DATA INPUT - ordered'!H:H,ROW(G28))="","",INDEX('DATA INPUT - ordered'!H:H,ROW(G28)))</f>
        <v/>
      </c>
      <c r="H28" s="36" t="str" cm="1">
        <f t="array" ref="H28">IF(INDEX('DATA INPUT - ordered'!K:K,ROW(H28))="","",INDEX('DATA INPUT - ordered'!K:K,ROW(H28)))</f>
        <v/>
      </c>
      <c r="I28" s="41" t="str">
        <f t="shared" si="0"/>
        <v/>
      </c>
      <c r="J28" s="41" t="str">
        <f t="shared" si="9"/>
        <v/>
      </c>
      <c r="K28" s="41" t="str">
        <f t="shared" si="10"/>
        <v/>
      </c>
      <c r="L28" s="73" t="str">
        <f t="shared" si="2"/>
        <v/>
      </c>
      <c r="M28" s="41" t="str">
        <f t="shared" si="11"/>
        <v/>
      </c>
      <c r="N28" s="41" t="str">
        <f t="shared" si="4"/>
        <v/>
      </c>
      <c r="O28" s="41" t="str">
        <f t="shared" si="5"/>
        <v/>
      </c>
      <c r="P28" s="41" t="str">
        <f t="shared" si="6"/>
        <v/>
      </c>
      <c r="Q28" s="41" t="str">
        <f t="shared" si="7"/>
        <v/>
      </c>
      <c r="R28" s="94"/>
      <c r="S28" s="94"/>
      <c r="T28" s="94"/>
      <c r="U28" s="94"/>
    </row>
    <row r="29" spans="1:22" s="34" customFormat="1">
      <c r="A29" s="36" t="str" cm="1">
        <f t="array" ref="A29">IF(INDEX('DATA INPUT - ordered'!A:A,ROW(A29))="","",INDEX('DATA INPUT - ordered'!A:A,ROW(A29)))</f>
        <v/>
      </c>
      <c r="B29" s="36" t="str" cm="1">
        <f t="array" ref="B29">IF(INDEX('DATA INPUT - ordered'!B:B,ROW(B29))="","",INDEX('DATA INPUT - ordered'!B:B,ROW(B29)))</f>
        <v/>
      </c>
      <c r="C29" s="36" t="str" cm="1">
        <f t="array" ref="C29">IF(INDEX('DATA INPUT - ordered'!C:C,ROW(C29))="","",INDEX('DATA INPUT - ordered'!C:C,ROW(C29)))</f>
        <v/>
      </c>
      <c r="D29" s="36" t="str" cm="1">
        <f t="array" ref="D29">IF(INDEX('DATA INPUT - ordered'!D:D,ROW(D29))="","",INDEX('DATA INPUT - ordered'!D:D,ROW(D29)))</f>
        <v/>
      </c>
      <c r="E29" s="36" t="str" cm="1">
        <f t="array" ref="E29">IF(INDEX('DATA INPUT - ordered'!E:E,ROW(E29))="","",INDEX('DATA INPUT - ordered'!E:E,ROW(E29)))</f>
        <v/>
      </c>
      <c r="F29" s="37" t="str" cm="1">
        <f t="array" ref="F29">IF(INDEX('DATA INPUT - ordered'!F:F,ROW(F29))="","",INDEX('DATA INPUT - ordered'!F:F,ROW(F29)))</f>
        <v/>
      </c>
      <c r="G29" s="38" t="str" cm="1">
        <f t="array" ref="G29">IF(INDEX('DATA INPUT - ordered'!H:H,ROW(G29))="","",INDEX('DATA INPUT - ordered'!H:H,ROW(G29)))</f>
        <v/>
      </c>
      <c r="H29" s="36" t="str" cm="1">
        <f t="array" ref="H29">IF(INDEX('DATA INPUT - ordered'!K:K,ROW(H29))="","",INDEX('DATA INPUT - ordered'!K:K,ROW(H29)))</f>
        <v/>
      </c>
      <c r="I29" s="41" t="str">
        <f t="shared" si="0"/>
        <v/>
      </c>
      <c r="J29" s="41" t="str">
        <f t="shared" si="9"/>
        <v/>
      </c>
      <c r="K29" s="41" t="str">
        <f t="shared" si="10"/>
        <v/>
      </c>
      <c r="L29" s="73" t="str">
        <f t="shared" si="2"/>
        <v/>
      </c>
      <c r="M29" s="41" t="str">
        <f t="shared" si="11"/>
        <v/>
      </c>
      <c r="N29" s="41" t="str">
        <f t="shared" si="4"/>
        <v/>
      </c>
      <c r="O29" s="41" t="str">
        <f t="shared" si="5"/>
        <v/>
      </c>
      <c r="P29" s="41" t="str">
        <f t="shared" si="6"/>
        <v/>
      </c>
      <c r="Q29" s="41" t="str">
        <f t="shared" si="7"/>
        <v/>
      </c>
      <c r="R29" s="94"/>
      <c r="S29" s="94"/>
      <c r="T29" s="94"/>
      <c r="U29" s="94"/>
    </row>
    <row r="30" spans="1:22" s="34" customFormat="1">
      <c r="A30" s="36" t="str" cm="1">
        <f t="array" ref="A30">IF(INDEX('DATA INPUT - ordered'!A:A,ROW(A30))="","",INDEX('DATA INPUT - ordered'!A:A,ROW(A30)))</f>
        <v/>
      </c>
      <c r="B30" s="36" t="str" cm="1">
        <f t="array" ref="B30">IF(INDEX('DATA INPUT - ordered'!B:B,ROW(B30))="","",INDEX('DATA INPUT - ordered'!B:B,ROW(B30)))</f>
        <v/>
      </c>
      <c r="C30" s="36" t="str" cm="1">
        <f t="array" ref="C30">IF(INDEX('DATA INPUT - ordered'!C:C,ROW(C30))="","",INDEX('DATA INPUT - ordered'!C:C,ROW(C30)))</f>
        <v/>
      </c>
      <c r="D30" s="36" t="str" cm="1">
        <f t="array" ref="D30">IF(INDEX('DATA INPUT - ordered'!D:D,ROW(D30))="","",INDEX('DATA INPUT - ordered'!D:D,ROW(D30)))</f>
        <v/>
      </c>
      <c r="E30" s="36" t="str" cm="1">
        <f t="array" ref="E30">IF(INDEX('DATA INPUT - ordered'!E:E,ROW(E30))="","",INDEX('DATA INPUT - ordered'!E:E,ROW(E30)))</f>
        <v/>
      </c>
      <c r="F30" s="37" t="str" cm="1">
        <f t="array" ref="F30">IF(INDEX('DATA INPUT - ordered'!F:F,ROW(F30))="","",INDEX('DATA INPUT - ordered'!F:F,ROW(F30)))</f>
        <v/>
      </c>
      <c r="G30" s="38" t="str" cm="1">
        <f t="array" ref="G30">IF(INDEX('DATA INPUT - ordered'!H:H,ROW(G30))="","",INDEX('DATA INPUT - ordered'!H:H,ROW(G30)))</f>
        <v/>
      </c>
      <c r="H30" s="36" t="str" cm="1">
        <f t="array" ref="H30">IF(INDEX('DATA INPUT - ordered'!K:K,ROW(H30))="","",INDEX('DATA INPUT - ordered'!K:K,ROW(H30)))</f>
        <v/>
      </c>
      <c r="I30" s="41" t="str">
        <f t="shared" si="0"/>
        <v/>
      </c>
      <c r="J30" s="41" t="str">
        <f t="shared" si="9"/>
        <v/>
      </c>
      <c r="K30" s="41" t="str">
        <f t="shared" si="10"/>
        <v/>
      </c>
      <c r="L30" s="73" t="str">
        <f t="shared" si="2"/>
        <v/>
      </c>
      <c r="M30" s="41" t="str">
        <f t="shared" si="11"/>
        <v/>
      </c>
      <c r="N30" s="41" t="str">
        <f t="shared" si="4"/>
        <v/>
      </c>
      <c r="O30" s="41" t="str">
        <f t="shared" si="5"/>
        <v/>
      </c>
      <c r="P30" s="41" t="str">
        <f t="shared" si="6"/>
        <v/>
      </c>
      <c r="Q30" s="41" t="str">
        <f t="shared" si="7"/>
        <v/>
      </c>
      <c r="R30" s="94"/>
      <c r="S30" s="94"/>
      <c r="T30" s="94"/>
      <c r="U30" s="94"/>
    </row>
    <row r="31" spans="1:22" s="34" customFormat="1">
      <c r="A31" s="36" t="str" cm="1">
        <f t="array" ref="A31">IF(INDEX('DATA INPUT - ordered'!A:A,ROW(A31))="","",INDEX('DATA INPUT - ordered'!A:A,ROW(A31)))</f>
        <v/>
      </c>
      <c r="B31" s="36" t="str" cm="1">
        <f t="array" ref="B31">IF(INDEX('DATA INPUT - ordered'!B:B,ROW(B31))="","",INDEX('DATA INPUT - ordered'!B:B,ROW(B31)))</f>
        <v/>
      </c>
      <c r="C31" s="36" t="str" cm="1">
        <f t="array" ref="C31">IF(INDEX('DATA INPUT - ordered'!C:C,ROW(C31))="","",INDEX('DATA INPUT - ordered'!C:C,ROW(C31)))</f>
        <v/>
      </c>
      <c r="D31" s="36" t="str" cm="1">
        <f t="array" ref="D31">IF(INDEX('DATA INPUT - ordered'!D:D,ROW(D31))="","",INDEX('DATA INPUT - ordered'!D:D,ROW(D31)))</f>
        <v/>
      </c>
      <c r="E31" s="36" t="str" cm="1">
        <f t="array" ref="E31">IF(INDEX('DATA INPUT - ordered'!E:E,ROW(E31))="","",INDEX('DATA INPUT - ordered'!E:E,ROW(E31)))</f>
        <v/>
      </c>
      <c r="F31" s="37" t="str" cm="1">
        <f t="array" ref="F31">IF(INDEX('DATA INPUT - ordered'!F:F,ROW(F31))="","",INDEX('DATA INPUT - ordered'!F:F,ROW(F31)))</f>
        <v/>
      </c>
      <c r="G31" s="38" t="str" cm="1">
        <f t="array" ref="G31">IF(INDEX('DATA INPUT - ordered'!H:H,ROW(G31))="","",INDEX('DATA INPUT - ordered'!H:H,ROW(G31)))</f>
        <v/>
      </c>
      <c r="H31" s="36" t="str" cm="1">
        <f t="array" ref="H31">IF(INDEX('DATA INPUT - ordered'!K:K,ROW(H31))="","",INDEX('DATA INPUT - ordered'!K:K,ROW(H31)))</f>
        <v/>
      </c>
      <c r="I31" s="41" t="str">
        <f t="shared" si="0"/>
        <v/>
      </c>
      <c r="J31" s="41" t="str">
        <f t="shared" si="9"/>
        <v/>
      </c>
      <c r="K31" s="41" t="str">
        <f t="shared" si="10"/>
        <v/>
      </c>
      <c r="L31" s="73" t="str">
        <f t="shared" si="2"/>
        <v/>
      </c>
      <c r="M31" s="41" t="str">
        <f t="shared" si="11"/>
        <v/>
      </c>
      <c r="N31" s="41" t="str">
        <f t="shared" si="4"/>
        <v/>
      </c>
      <c r="O31" s="41" t="str">
        <f t="shared" si="5"/>
        <v/>
      </c>
      <c r="P31" s="41" t="str">
        <f t="shared" si="6"/>
        <v/>
      </c>
      <c r="Q31" s="41" t="str">
        <f t="shared" si="7"/>
        <v/>
      </c>
      <c r="R31" s="94"/>
      <c r="S31" s="94"/>
      <c r="T31" s="94"/>
      <c r="U31" s="94"/>
    </row>
    <row r="32" spans="1:22" s="34" customFormat="1">
      <c r="A32" s="36" t="str" cm="1">
        <f t="array" ref="A32">IF(INDEX('DATA INPUT - ordered'!A:A,ROW(A32))="","",INDEX('DATA INPUT - ordered'!A:A,ROW(A32)))</f>
        <v/>
      </c>
      <c r="B32" s="36" t="str" cm="1">
        <f t="array" ref="B32">IF(INDEX('DATA INPUT - ordered'!B:B,ROW(B32))="","",INDEX('DATA INPUT - ordered'!B:B,ROW(B32)))</f>
        <v/>
      </c>
      <c r="C32" s="36" t="str" cm="1">
        <f t="array" ref="C32">IF(INDEX('DATA INPUT - ordered'!C:C,ROW(C32))="","",INDEX('DATA INPUT - ordered'!C:C,ROW(C32)))</f>
        <v/>
      </c>
      <c r="D32" s="36" t="str" cm="1">
        <f t="array" ref="D32">IF(INDEX('DATA INPUT - ordered'!D:D,ROW(D32))="","",INDEX('DATA INPUT - ordered'!D:D,ROW(D32)))</f>
        <v/>
      </c>
      <c r="E32" s="36" t="str" cm="1">
        <f t="array" ref="E32">IF(INDEX('DATA INPUT - ordered'!E:E,ROW(E32))="","",INDEX('DATA INPUT - ordered'!E:E,ROW(E32)))</f>
        <v/>
      </c>
      <c r="F32" s="37" t="str" cm="1">
        <f t="array" ref="F32">IF(INDEX('DATA INPUT - ordered'!F:F,ROW(F32))="","",INDEX('DATA INPUT - ordered'!F:F,ROW(F32)))</f>
        <v/>
      </c>
      <c r="G32" s="38" t="str" cm="1">
        <f t="array" ref="G32">IF(INDEX('DATA INPUT - ordered'!H:H,ROW(G32))="","",INDEX('DATA INPUT - ordered'!H:H,ROW(G32)))</f>
        <v/>
      </c>
      <c r="H32" s="36" t="str" cm="1">
        <f t="array" ref="H32">IF(INDEX('DATA INPUT - ordered'!K:K,ROW(H32))="","",INDEX('DATA INPUT - ordered'!K:K,ROW(H32)))</f>
        <v/>
      </c>
      <c r="I32" s="41" t="str">
        <f t="shared" si="0"/>
        <v/>
      </c>
      <c r="J32" s="41" t="str">
        <f t="shared" si="9"/>
        <v/>
      </c>
      <c r="K32" s="41" t="str">
        <f t="shared" si="10"/>
        <v/>
      </c>
      <c r="L32" s="73" t="str">
        <f t="shared" si="2"/>
        <v/>
      </c>
      <c r="M32" s="41" t="str">
        <f t="shared" si="11"/>
        <v/>
      </c>
      <c r="N32" s="41" t="str">
        <f t="shared" si="4"/>
        <v/>
      </c>
      <c r="O32" s="41" t="str">
        <f t="shared" si="5"/>
        <v/>
      </c>
      <c r="P32" s="41" t="str">
        <f t="shared" si="6"/>
        <v/>
      </c>
      <c r="Q32" s="41" t="str">
        <f t="shared" si="7"/>
        <v/>
      </c>
      <c r="R32" s="94"/>
      <c r="S32" s="94"/>
      <c r="T32" s="94"/>
      <c r="U32" s="94"/>
    </row>
    <row r="33" spans="1:21" s="34" customFormat="1">
      <c r="A33" s="36" t="str" cm="1">
        <f t="array" ref="A33">IF(INDEX('DATA INPUT - ordered'!A:A,ROW(A33))="","",INDEX('DATA INPUT - ordered'!A:A,ROW(A33)))</f>
        <v/>
      </c>
      <c r="B33" s="36" t="str" cm="1">
        <f t="array" ref="B33">IF(INDEX('DATA INPUT - ordered'!B:B,ROW(B33))="","",INDEX('DATA INPUT - ordered'!B:B,ROW(B33)))</f>
        <v/>
      </c>
      <c r="C33" s="36" t="str" cm="1">
        <f t="array" ref="C33">IF(INDEX('DATA INPUT - ordered'!C:C,ROW(C33))="","",INDEX('DATA INPUT - ordered'!C:C,ROW(C33)))</f>
        <v/>
      </c>
      <c r="D33" s="36" t="str" cm="1">
        <f t="array" ref="D33">IF(INDEX('DATA INPUT - ordered'!D:D,ROW(D33))="","",INDEX('DATA INPUT - ordered'!D:D,ROW(D33)))</f>
        <v/>
      </c>
      <c r="E33" s="36" t="str" cm="1">
        <f t="array" ref="E33">IF(INDEX('DATA INPUT - ordered'!E:E,ROW(E33))="","",INDEX('DATA INPUT - ordered'!E:E,ROW(E33)))</f>
        <v/>
      </c>
      <c r="F33" s="37" t="str" cm="1">
        <f t="array" ref="F33">IF(INDEX('DATA INPUT - ordered'!F:F,ROW(F33))="","",INDEX('DATA INPUT - ordered'!F:F,ROW(F33)))</f>
        <v/>
      </c>
      <c r="G33" s="38" t="str" cm="1">
        <f t="array" ref="G33">IF(INDEX('DATA INPUT - ordered'!H:H,ROW(G33))="","",INDEX('DATA INPUT - ordered'!H:H,ROW(G33)))</f>
        <v/>
      </c>
      <c r="H33" s="36" t="str" cm="1">
        <f t="array" ref="H33">IF(INDEX('DATA INPUT - ordered'!K:K,ROW(H33))="","",INDEX('DATA INPUT - ordered'!K:K,ROW(H33)))</f>
        <v/>
      </c>
      <c r="I33" s="41" t="str">
        <f t="shared" si="0"/>
        <v/>
      </c>
      <c r="J33" s="41" t="str">
        <f t="shared" si="9"/>
        <v/>
      </c>
      <c r="K33" s="41" t="str">
        <f t="shared" si="10"/>
        <v/>
      </c>
      <c r="L33" s="73" t="str">
        <f t="shared" si="2"/>
        <v/>
      </c>
      <c r="M33" s="41" t="str">
        <f t="shared" si="11"/>
        <v/>
      </c>
      <c r="N33" s="41" t="str">
        <f t="shared" si="4"/>
        <v/>
      </c>
      <c r="O33" s="41" t="str">
        <f t="shared" si="5"/>
        <v/>
      </c>
      <c r="P33" s="41" t="str">
        <f t="shared" si="6"/>
        <v/>
      </c>
      <c r="Q33" s="41" t="str">
        <f t="shared" si="7"/>
        <v/>
      </c>
      <c r="R33" s="94"/>
      <c r="S33" s="94"/>
      <c r="T33" s="94"/>
      <c r="U33" s="94"/>
    </row>
    <row r="34" spans="1:21" s="34" customFormat="1">
      <c r="A34" s="36" t="str" cm="1">
        <f t="array" ref="A34">IF(INDEX('DATA INPUT - ordered'!A:A,ROW(A34))="","",INDEX('DATA INPUT - ordered'!A:A,ROW(A34)))</f>
        <v/>
      </c>
      <c r="B34" s="36" t="str" cm="1">
        <f t="array" ref="B34">IF(INDEX('DATA INPUT - ordered'!B:B,ROW(B34))="","",INDEX('DATA INPUT - ordered'!B:B,ROW(B34)))</f>
        <v/>
      </c>
      <c r="C34" s="36" t="str" cm="1">
        <f t="array" ref="C34">IF(INDEX('DATA INPUT - ordered'!C:C,ROW(C34))="","",INDEX('DATA INPUT - ordered'!C:C,ROW(C34)))</f>
        <v/>
      </c>
      <c r="D34" s="36" t="str" cm="1">
        <f t="array" ref="D34">IF(INDEX('DATA INPUT - ordered'!D:D,ROW(D34))="","",INDEX('DATA INPUT - ordered'!D:D,ROW(D34)))</f>
        <v/>
      </c>
      <c r="E34" s="36" t="str" cm="1">
        <f t="array" ref="E34">IF(INDEX('DATA INPUT - ordered'!E:E,ROW(E34))="","",INDEX('DATA INPUT - ordered'!E:E,ROW(E34)))</f>
        <v/>
      </c>
      <c r="F34" s="37" t="str" cm="1">
        <f t="array" ref="F34">IF(INDEX('DATA INPUT - ordered'!F:F,ROW(F34))="","",INDEX('DATA INPUT - ordered'!F:F,ROW(F34)))</f>
        <v/>
      </c>
      <c r="G34" s="38" t="str" cm="1">
        <f t="array" ref="G34">IF(INDEX('DATA INPUT - ordered'!H:H,ROW(G34))="","",INDEX('DATA INPUT - ordered'!H:H,ROW(G34)))</f>
        <v/>
      </c>
      <c r="H34" s="36" t="str" cm="1">
        <f t="array" ref="H34">IF(INDEX('DATA INPUT - ordered'!K:K,ROW(H34))="","",INDEX('DATA INPUT - ordered'!K:K,ROW(H34)))</f>
        <v/>
      </c>
      <c r="I34" s="41" t="str">
        <f t="shared" si="0"/>
        <v/>
      </c>
      <c r="J34" s="41" t="str">
        <f t="shared" si="9"/>
        <v/>
      </c>
      <c r="K34" s="41" t="str">
        <f t="shared" si="10"/>
        <v/>
      </c>
      <c r="L34" s="73" t="str">
        <f t="shared" si="2"/>
        <v/>
      </c>
      <c r="M34" s="41" t="str">
        <f t="shared" si="11"/>
        <v/>
      </c>
      <c r="N34" s="41" t="str">
        <f t="shared" si="4"/>
        <v/>
      </c>
      <c r="O34" s="41" t="str">
        <f t="shared" si="5"/>
        <v/>
      </c>
      <c r="P34" s="41" t="str">
        <f t="shared" si="6"/>
        <v/>
      </c>
      <c r="Q34" s="41" t="str">
        <f t="shared" si="7"/>
        <v/>
      </c>
      <c r="R34" s="94"/>
      <c r="S34" s="94"/>
      <c r="T34" s="94"/>
      <c r="U34" s="94"/>
    </row>
    <row r="35" spans="1:21" s="34" customFormat="1">
      <c r="A35" s="36" t="str" cm="1">
        <f t="array" ref="A35">IF(INDEX('DATA INPUT - ordered'!A:A,ROW(A35))="","",INDEX('DATA INPUT - ordered'!A:A,ROW(A35)))</f>
        <v/>
      </c>
      <c r="B35" s="36" t="str" cm="1">
        <f t="array" ref="B35">IF(INDEX('DATA INPUT - ordered'!B:B,ROW(B35))="","",INDEX('DATA INPUT - ordered'!B:B,ROW(B35)))</f>
        <v/>
      </c>
      <c r="C35" s="36" t="str" cm="1">
        <f t="array" ref="C35">IF(INDEX('DATA INPUT - ordered'!C:C,ROW(C35))="","",INDEX('DATA INPUT - ordered'!C:C,ROW(C35)))</f>
        <v/>
      </c>
      <c r="D35" s="36" t="str" cm="1">
        <f t="array" ref="D35">IF(INDEX('DATA INPUT - ordered'!D:D,ROW(D35))="","",INDEX('DATA INPUT - ordered'!D:D,ROW(D35)))</f>
        <v/>
      </c>
      <c r="E35" s="36" t="str" cm="1">
        <f t="array" ref="E35">IF(INDEX('DATA INPUT - ordered'!E:E,ROW(E35))="","",INDEX('DATA INPUT - ordered'!E:E,ROW(E35)))</f>
        <v/>
      </c>
      <c r="F35" s="37" t="str" cm="1">
        <f t="array" ref="F35">IF(INDEX('DATA INPUT - ordered'!F:F,ROW(F35))="","",INDEX('DATA INPUT - ordered'!F:F,ROW(F35)))</f>
        <v/>
      </c>
      <c r="G35" s="38" t="str" cm="1">
        <f t="array" ref="G35">IF(INDEX('DATA INPUT - ordered'!H:H,ROW(G35))="","",INDEX('DATA INPUT - ordered'!H:H,ROW(G35)))</f>
        <v/>
      </c>
      <c r="H35" s="36" t="str" cm="1">
        <f t="array" ref="H35">IF(INDEX('DATA INPUT - ordered'!K:K,ROW(H35))="","",INDEX('DATA INPUT - ordered'!K:K,ROW(H35)))</f>
        <v/>
      </c>
      <c r="I35" s="41" t="str">
        <f t="shared" si="0"/>
        <v/>
      </c>
      <c r="J35" s="41" t="str">
        <f t="shared" si="9"/>
        <v/>
      </c>
      <c r="K35" s="41" t="str">
        <f t="shared" si="10"/>
        <v/>
      </c>
      <c r="L35" s="73" t="str">
        <f t="shared" si="2"/>
        <v/>
      </c>
      <c r="M35" s="41" t="str">
        <f t="shared" si="11"/>
        <v/>
      </c>
      <c r="N35" s="41" t="str">
        <f t="shared" si="4"/>
        <v/>
      </c>
      <c r="O35" s="41" t="str">
        <f t="shared" si="5"/>
        <v/>
      </c>
      <c r="P35" s="41" t="str">
        <f t="shared" si="6"/>
        <v/>
      </c>
      <c r="Q35" s="41" t="str">
        <f t="shared" si="7"/>
        <v/>
      </c>
    </row>
    <row r="36" spans="1:21" s="34" customFormat="1">
      <c r="A36" s="36" t="str" cm="1">
        <f t="array" ref="A36">IF(INDEX('DATA INPUT - ordered'!A:A,ROW(A36))="","",INDEX('DATA INPUT - ordered'!A:A,ROW(A36)))</f>
        <v/>
      </c>
      <c r="B36" s="36" t="str" cm="1">
        <f t="array" ref="B36">IF(INDEX('DATA INPUT - ordered'!B:B,ROW(B36))="","",INDEX('DATA INPUT - ordered'!B:B,ROW(B36)))</f>
        <v/>
      </c>
      <c r="C36" s="36" t="str" cm="1">
        <f t="array" ref="C36">IF(INDEX('DATA INPUT - ordered'!C:C,ROW(C36))="","",INDEX('DATA INPUT - ordered'!C:C,ROW(C36)))</f>
        <v/>
      </c>
      <c r="D36" s="36" t="str" cm="1">
        <f t="array" ref="D36">IF(INDEX('DATA INPUT - ordered'!D:D,ROW(D36))="","",INDEX('DATA INPUT - ordered'!D:D,ROW(D36)))</f>
        <v/>
      </c>
      <c r="E36" s="36" t="str" cm="1">
        <f t="array" ref="E36">IF(INDEX('DATA INPUT - ordered'!E:E,ROW(E36))="","",INDEX('DATA INPUT - ordered'!E:E,ROW(E36)))</f>
        <v/>
      </c>
      <c r="F36" s="37" t="str" cm="1">
        <f t="array" ref="F36">IF(INDEX('DATA INPUT - ordered'!F:F,ROW(F36))="","",INDEX('DATA INPUT - ordered'!F:F,ROW(F36)))</f>
        <v/>
      </c>
      <c r="G36" s="38" t="str" cm="1">
        <f t="array" ref="G36">IF(INDEX('DATA INPUT - ordered'!H:H,ROW(G36))="","",INDEX('DATA INPUT - ordered'!H:H,ROW(G36)))</f>
        <v/>
      </c>
      <c r="H36" s="36" t="str" cm="1">
        <f t="array" ref="H36">IF(INDEX('DATA INPUT - ordered'!K:K,ROW(H36))="","",INDEX('DATA INPUT - ordered'!K:K,ROW(H36)))</f>
        <v/>
      </c>
      <c r="I36" s="41" t="str">
        <f t="shared" si="0"/>
        <v/>
      </c>
      <c r="J36" s="41" t="str">
        <f t="shared" si="9"/>
        <v/>
      </c>
      <c r="K36" s="41" t="str">
        <f t="shared" si="10"/>
        <v/>
      </c>
      <c r="L36" s="73" t="str">
        <f t="shared" si="2"/>
        <v/>
      </c>
      <c r="M36" s="41" t="str">
        <f t="shared" si="11"/>
        <v/>
      </c>
      <c r="N36" s="41" t="str">
        <f t="shared" si="4"/>
        <v/>
      </c>
      <c r="O36" s="41" t="str">
        <f t="shared" si="5"/>
        <v/>
      </c>
      <c r="P36" s="41" t="str">
        <f t="shared" si="6"/>
        <v/>
      </c>
      <c r="Q36" s="41" t="str">
        <f t="shared" si="7"/>
        <v/>
      </c>
    </row>
    <row r="37" spans="1:21" s="34" customFormat="1">
      <c r="A37" s="36" t="str" cm="1">
        <f t="array" ref="A37">IF(INDEX('DATA INPUT - ordered'!A:A,ROW(A37))="","",INDEX('DATA INPUT - ordered'!A:A,ROW(A37)))</f>
        <v/>
      </c>
      <c r="B37" s="36" t="str" cm="1">
        <f t="array" ref="B37">IF(INDEX('DATA INPUT - ordered'!B:B,ROW(B37))="","",INDEX('DATA INPUT - ordered'!B:B,ROW(B37)))</f>
        <v/>
      </c>
      <c r="C37" s="36" t="str" cm="1">
        <f t="array" ref="C37">IF(INDEX('DATA INPUT - ordered'!C:C,ROW(C37))="","",INDEX('DATA INPUT - ordered'!C:C,ROW(C37)))</f>
        <v/>
      </c>
      <c r="D37" s="36" t="str" cm="1">
        <f t="array" ref="D37">IF(INDEX('DATA INPUT - ordered'!D:D,ROW(D37))="","",INDEX('DATA INPUT - ordered'!D:D,ROW(D37)))</f>
        <v/>
      </c>
      <c r="E37" s="36" t="str" cm="1">
        <f t="array" ref="E37">IF(INDEX('DATA INPUT - ordered'!E:E,ROW(E37))="","",INDEX('DATA INPUT - ordered'!E:E,ROW(E37)))</f>
        <v/>
      </c>
      <c r="F37" s="37" t="str" cm="1">
        <f t="array" ref="F37">IF(INDEX('DATA INPUT - ordered'!F:F,ROW(F37))="","",INDEX('DATA INPUT - ordered'!F:F,ROW(F37)))</f>
        <v/>
      </c>
      <c r="G37" s="38" t="str" cm="1">
        <f t="array" ref="G37">IF(INDEX('DATA INPUT - ordered'!H:H,ROW(G37))="","",INDEX('DATA INPUT - ordered'!H:H,ROW(G37)))</f>
        <v/>
      </c>
      <c r="H37" s="36" t="str" cm="1">
        <f t="array" ref="H37">IF(INDEX('DATA INPUT - ordered'!K:K,ROW(H37))="","",INDEX('DATA INPUT - ordered'!K:K,ROW(H37)))</f>
        <v/>
      </c>
      <c r="I37" s="41" t="str">
        <f t="shared" si="0"/>
        <v/>
      </c>
      <c r="J37" s="41" t="str">
        <f t="shared" si="9"/>
        <v/>
      </c>
      <c r="K37" s="41" t="str">
        <f t="shared" si="10"/>
        <v/>
      </c>
      <c r="L37" s="73" t="str">
        <f t="shared" si="2"/>
        <v/>
      </c>
      <c r="M37" s="41" t="str">
        <f t="shared" si="11"/>
        <v/>
      </c>
      <c r="N37" s="41" t="str">
        <f t="shared" si="4"/>
        <v/>
      </c>
      <c r="O37" s="41" t="str">
        <f t="shared" si="5"/>
        <v/>
      </c>
      <c r="P37" s="41" t="str">
        <f t="shared" si="6"/>
        <v/>
      </c>
      <c r="Q37" s="41" t="str">
        <f t="shared" si="7"/>
        <v/>
      </c>
    </row>
    <row r="38" spans="1:21" s="34" customFormat="1">
      <c r="A38" s="36" t="str" cm="1">
        <f t="array" ref="A38">IF(INDEX('DATA INPUT - ordered'!A:A,ROW(A38))="","",INDEX('DATA INPUT - ordered'!A:A,ROW(A38)))</f>
        <v/>
      </c>
      <c r="B38" s="36" t="str" cm="1">
        <f t="array" ref="B38">IF(INDEX('DATA INPUT - ordered'!B:B,ROW(B38))="","",INDEX('DATA INPUT - ordered'!B:B,ROW(B38)))</f>
        <v/>
      </c>
      <c r="C38" s="36" t="str" cm="1">
        <f t="array" ref="C38">IF(INDEX('DATA INPUT - ordered'!C:C,ROW(C38))="","",INDEX('DATA INPUT - ordered'!C:C,ROW(C38)))</f>
        <v/>
      </c>
      <c r="D38" s="36" t="str" cm="1">
        <f t="array" ref="D38">IF(INDEX('DATA INPUT - ordered'!D:D,ROW(D38))="","",INDEX('DATA INPUT - ordered'!D:D,ROW(D38)))</f>
        <v/>
      </c>
      <c r="E38" s="36" t="str" cm="1">
        <f t="array" ref="E38">IF(INDEX('DATA INPUT - ordered'!E:E,ROW(E38))="","",INDEX('DATA INPUT - ordered'!E:E,ROW(E38)))</f>
        <v/>
      </c>
      <c r="F38" s="37" t="str" cm="1">
        <f t="array" ref="F38">IF(INDEX('DATA INPUT - ordered'!F:F,ROW(F38))="","",INDEX('DATA INPUT - ordered'!F:F,ROW(F38)))</f>
        <v/>
      </c>
      <c r="G38" s="38" t="str" cm="1">
        <f t="array" ref="G38">IF(INDEX('DATA INPUT - ordered'!H:H,ROW(G38))="","",INDEX('DATA INPUT - ordered'!H:H,ROW(G38)))</f>
        <v/>
      </c>
      <c r="H38" s="36" t="str" cm="1">
        <f t="array" ref="H38">IF(INDEX('DATA INPUT - ordered'!K:K,ROW(H38))="","",INDEX('DATA INPUT - ordered'!K:K,ROW(H38)))</f>
        <v/>
      </c>
      <c r="I38" s="41" t="str">
        <f t="shared" si="0"/>
        <v/>
      </c>
      <c r="J38" s="41" t="str">
        <f t="shared" si="9"/>
        <v/>
      </c>
      <c r="K38" s="41" t="str">
        <f t="shared" si="10"/>
        <v/>
      </c>
      <c r="L38" s="73" t="str">
        <f t="shared" si="2"/>
        <v/>
      </c>
      <c r="M38" s="41" t="str">
        <f t="shared" si="11"/>
        <v/>
      </c>
      <c r="N38" s="41" t="str">
        <f t="shared" si="4"/>
        <v/>
      </c>
      <c r="O38" s="41" t="str">
        <f t="shared" si="5"/>
        <v/>
      </c>
      <c r="P38" s="41" t="str">
        <f t="shared" si="6"/>
        <v/>
      </c>
      <c r="Q38" s="41" t="str">
        <f t="shared" si="7"/>
        <v/>
      </c>
    </row>
    <row r="39" spans="1:21" s="34" customFormat="1">
      <c r="A39" s="36" t="str" cm="1">
        <f t="array" ref="A39">IF(INDEX('DATA INPUT - ordered'!A:A,ROW(A39))="","",INDEX('DATA INPUT - ordered'!A:A,ROW(A39)))</f>
        <v/>
      </c>
      <c r="B39" s="36" t="str" cm="1">
        <f t="array" ref="B39">IF(INDEX('DATA INPUT - ordered'!B:B,ROW(B39))="","",INDEX('DATA INPUT - ordered'!B:B,ROW(B39)))</f>
        <v/>
      </c>
      <c r="C39" s="36" t="str" cm="1">
        <f t="array" ref="C39">IF(INDEX('DATA INPUT - ordered'!C:C,ROW(C39))="","",INDEX('DATA INPUT - ordered'!C:C,ROW(C39)))</f>
        <v/>
      </c>
      <c r="D39" s="36" t="str" cm="1">
        <f t="array" ref="D39">IF(INDEX('DATA INPUT - ordered'!D:D,ROW(D39))="","",INDEX('DATA INPUT - ordered'!D:D,ROW(D39)))</f>
        <v/>
      </c>
      <c r="E39" s="36" t="str" cm="1">
        <f t="array" ref="E39">IF(INDEX('DATA INPUT - ordered'!E:E,ROW(E39))="","",INDEX('DATA INPUT - ordered'!E:E,ROW(E39)))</f>
        <v/>
      </c>
      <c r="F39" s="37" t="str" cm="1">
        <f t="array" ref="F39">IF(INDEX('DATA INPUT - ordered'!F:F,ROW(F39))="","",INDEX('DATA INPUT - ordered'!F:F,ROW(F39)))</f>
        <v/>
      </c>
      <c r="G39" s="38" t="str" cm="1">
        <f t="array" ref="G39">IF(INDEX('DATA INPUT - ordered'!H:H,ROW(G39))="","",INDEX('DATA INPUT - ordered'!H:H,ROW(G39)))</f>
        <v/>
      </c>
      <c r="H39" s="36" t="str" cm="1">
        <f t="array" ref="H39">IF(INDEX('DATA INPUT - ordered'!K:K,ROW(H39))="","",INDEX('DATA INPUT - ordered'!K:K,ROW(H39)))</f>
        <v/>
      </c>
      <c r="I39" s="41" t="str">
        <f t="shared" si="0"/>
        <v/>
      </c>
      <c r="J39" s="41" t="str">
        <f t="shared" si="9"/>
        <v/>
      </c>
      <c r="K39" s="41" t="str">
        <f t="shared" si="10"/>
        <v/>
      </c>
      <c r="L39" s="73" t="str">
        <f t="shared" si="2"/>
        <v/>
      </c>
      <c r="M39" s="41" t="str">
        <f t="shared" si="11"/>
        <v/>
      </c>
      <c r="N39" s="41" t="str">
        <f t="shared" si="4"/>
        <v/>
      </c>
      <c r="O39" s="41" t="str">
        <f t="shared" si="5"/>
        <v/>
      </c>
      <c r="P39" s="41" t="str">
        <f t="shared" si="6"/>
        <v/>
      </c>
      <c r="Q39" s="41" t="str">
        <f t="shared" si="7"/>
        <v/>
      </c>
    </row>
    <row r="40" spans="1:21" s="34" customFormat="1">
      <c r="A40" s="36" t="str" cm="1">
        <f t="array" ref="A40">IF(INDEX('DATA INPUT - ordered'!A:A,ROW(A40))="","",INDEX('DATA INPUT - ordered'!A:A,ROW(A40)))</f>
        <v/>
      </c>
      <c r="B40" s="36" t="str" cm="1">
        <f t="array" ref="B40">IF(INDEX('DATA INPUT - ordered'!B:B,ROW(B40))="","",INDEX('DATA INPUT - ordered'!B:B,ROW(B40)))</f>
        <v/>
      </c>
      <c r="C40" s="36" t="str" cm="1">
        <f t="array" ref="C40">IF(INDEX('DATA INPUT - ordered'!C:C,ROW(C40))="","",INDEX('DATA INPUT - ordered'!C:C,ROW(C40)))</f>
        <v/>
      </c>
      <c r="D40" s="36" t="str" cm="1">
        <f t="array" ref="D40">IF(INDEX('DATA INPUT - ordered'!D:D,ROW(D40))="","",INDEX('DATA INPUT - ordered'!D:D,ROW(D40)))</f>
        <v/>
      </c>
      <c r="E40" s="36" t="str" cm="1">
        <f t="array" ref="E40">IF(INDEX('DATA INPUT - ordered'!E:E,ROW(E40))="","",INDEX('DATA INPUT - ordered'!E:E,ROW(E40)))</f>
        <v/>
      </c>
      <c r="F40" s="37" t="str" cm="1">
        <f t="array" ref="F40">IF(INDEX('DATA INPUT - ordered'!F:F,ROW(F40))="","",INDEX('DATA INPUT - ordered'!F:F,ROW(F40)))</f>
        <v/>
      </c>
      <c r="G40" s="38" t="str" cm="1">
        <f t="array" ref="G40">IF(INDEX('DATA INPUT - ordered'!H:H,ROW(G40))="","",INDEX('DATA INPUT - ordered'!H:H,ROW(G40)))</f>
        <v/>
      </c>
      <c r="H40" s="36" t="str" cm="1">
        <f t="array" ref="H40">IF(INDEX('DATA INPUT - ordered'!K:K,ROW(H40))="","",INDEX('DATA INPUT - ordered'!K:K,ROW(H40)))</f>
        <v/>
      </c>
      <c r="I40" s="41" t="str">
        <f t="shared" si="0"/>
        <v/>
      </c>
      <c r="J40" s="41" t="str">
        <f t="shared" si="9"/>
        <v/>
      </c>
      <c r="K40" s="41" t="str">
        <f t="shared" si="10"/>
        <v/>
      </c>
      <c r="L40" s="73" t="str">
        <f t="shared" si="2"/>
        <v/>
      </c>
      <c r="M40" s="41" t="str">
        <f t="shared" si="11"/>
        <v/>
      </c>
      <c r="N40" s="41" t="str">
        <f t="shared" si="4"/>
        <v/>
      </c>
      <c r="O40" s="41" t="str">
        <f t="shared" si="5"/>
        <v/>
      </c>
      <c r="P40" s="41" t="str">
        <f t="shared" si="6"/>
        <v/>
      </c>
      <c r="Q40" s="41" t="str">
        <f t="shared" si="7"/>
        <v/>
      </c>
    </row>
    <row r="41" spans="1:21" s="34" customFormat="1">
      <c r="A41" s="36" t="str" cm="1">
        <f t="array" ref="A41">IF(INDEX('DATA INPUT - ordered'!A:A,ROW(A41))="","",INDEX('DATA INPUT - ordered'!A:A,ROW(A41)))</f>
        <v/>
      </c>
      <c r="B41" s="36" t="str" cm="1">
        <f t="array" ref="B41">IF(INDEX('DATA INPUT - ordered'!B:B,ROW(B41))="","",INDEX('DATA INPUT - ordered'!B:B,ROW(B41)))</f>
        <v/>
      </c>
      <c r="C41" s="36" t="str" cm="1">
        <f t="array" ref="C41">IF(INDEX('DATA INPUT - ordered'!C:C,ROW(C41))="","",INDEX('DATA INPUT - ordered'!C:C,ROW(C41)))</f>
        <v/>
      </c>
      <c r="D41" s="36" t="str" cm="1">
        <f t="array" ref="D41">IF(INDEX('DATA INPUT - ordered'!D:D,ROW(D41))="","",INDEX('DATA INPUT - ordered'!D:D,ROW(D41)))</f>
        <v/>
      </c>
      <c r="E41" s="36" t="str" cm="1">
        <f t="array" ref="E41">IF(INDEX('DATA INPUT - ordered'!E:E,ROW(E41))="","",INDEX('DATA INPUT - ordered'!E:E,ROW(E41)))</f>
        <v/>
      </c>
      <c r="F41" s="37" t="str" cm="1">
        <f t="array" ref="F41">IF(INDEX('DATA INPUT - ordered'!F:F,ROW(F41))="","",INDEX('DATA INPUT - ordered'!F:F,ROW(F41)))</f>
        <v/>
      </c>
      <c r="G41" s="38" t="str" cm="1">
        <f t="array" ref="G41">IF(INDEX('DATA INPUT - ordered'!H:H,ROW(G41))="","",INDEX('DATA INPUT - ordered'!H:H,ROW(G41)))</f>
        <v/>
      </c>
      <c r="H41" s="36" t="str" cm="1">
        <f t="array" ref="H41">IF(INDEX('DATA INPUT - ordered'!K:K,ROW(H41))="","",INDEX('DATA INPUT - ordered'!K:K,ROW(H41)))</f>
        <v/>
      </c>
      <c r="I41" s="41" t="str">
        <f t="shared" si="0"/>
        <v/>
      </c>
      <c r="J41" s="41" t="str">
        <f t="shared" si="9"/>
        <v/>
      </c>
      <c r="K41" s="41" t="str">
        <f t="shared" si="10"/>
        <v/>
      </c>
      <c r="L41" s="73" t="str">
        <f t="shared" si="2"/>
        <v/>
      </c>
      <c r="M41" s="41" t="str">
        <f t="shared" si="11"/>
        <v/>
      </c>
      <c r="N41" s="41" t="str">
        <f t="shared" si="4"/>
        <v/>
      </c>
      <c r="O41" s="41" t="str">
        <f t="shared" si="5"/>
        <v/>
      </c>
      <c r="P41" s="41" t="str">
        <f t="shared" si="6"/>
        <v/>
      </c>
      <c r="Q41" s="41" t="str">
        <f t="shared" si="7"/>
        <v/>
      </c>
    </row>
    <row r="42" spans="1:21" s="34" customFormat="1">
      <c r="A42" s="36" t="str" cm="1">
        <f t="array" ref="A42">IF(INDEX('DATA INPUT - ordered'!A:A,ROW(A42))="","",INDEX('DATA INPUT - ordered'!A:A,ROW(A42)))</f>
        <v/>
      </c>
      <c r="B42" s="36" t="str" cm="1">
        <f t="array" ref="B42">IF(INDEX('DATA INPUT - ordered'!B:B,ROW(B42))="","",INDEX('DATA INPUT - ordered'!B:B,ROW(B42)))</f>
        <v/>
      </c>
      <c r="C42" s="36" t="str" cm="1">
        <f t="array" ref="C42">IF(INDEX('DATA INPUT - ordered'!C:C,ROW(C42))="","",INDEX('DATA INPUT - ordered'!C:C,ROW(C42)))</f>
        <v/>
      </c>
      <c r="D42" s="36" t="str" cm="1">
        <f t="array" ref="D42">IF(INDEX('DATA INPUT - ordered'!D:D,ROW(D42))="","",INDEX('DATA INPUT - ordered'!D:D,ROW(D42)))</f>
        <v/>
      </c>
      <c r="E42" s="36" t="str" cm="1">
        <f t="array" ref="E42">IF(INDEX('DATA INPUT - ordered'!E:E,ROW(E42))="","",INDEX('DATA INPUT - ordered'!E:E,ROW(E42)))</f>
        <v/>
      </c>
      <c r="F42" s="37" t="str" cm="1">
        <f t="array" ref="F42">IF(INDEX('DATA INPUT - ordered'!F:F,ROW(F42))="","",INDEX('DATA INPUT - ordered'!F:F,ROW(F42)))</f>
        <v/>
      </c>
      <c r="G42" s="38" t="str" cm="1">
        <f t="array" ref="G42">IF(INDEX('DATA INPUT - ordered'!H:H,ROW(G42))="","",INDEX('DATA INPUT - ordered'!H:H,ROW(G42)))</f>
        <v/>
      </c>
      <c r="H42" s="36" t="str" cm="1">
        <f t="array" ref="H42">IF(INDEX('DATA INPUT - ordered'!K:K,ROW(H42))="","",INDEX('DATA INPUT - ordered'!K:K,ROW(H42)))</f>
        <v/>
      </c>
      <c r="I42" s="41" t="str">
        <f t="shared" si="0"/>
        <v/>
      </c>
      <c r="J42" s="41" t="str">
        <f t="shared" si="9"/>
        <v/>
      </c>
      <c r="K42" s="41" t="str">
        <f t="shared" si="10"/>
        <v/>
      </c>
      <c r="L42" s="73" t="str">
        <f t="shared" si="2"/>
        <v/>
      </c>
      <c r="M42" s="41" t="str">
        <f t="shared" si="11"/>
        <v/>
      </c>
      <c r="N42" s="41" t="str">
        <f t="shared" si="4"/>
        <v/>
      </c>
      <c r="O42" s="41" t="str">
        <f t="shared" si="5"/>
        <v/>
      </c>
      <c r="P42" s="41" t="str">
        <f t="shared" si="6"/>
        <v/>
      </c>
      <c r="Q42" s="41" t="str">
        <f t="shared" si="7"/>
        <v/>
      </c>
    </row>
    <row r="43" spans="1:21" s="34" customFormat="1">
      <c r="A43" s="36" t="str" cm="1">
        <f t="array" ref="A43">IF(INDEX('DATA INPUT - ordered'!A:A,ROW(A43))="","",INDEX('DATA INPUT - ordered'!A:A,ROW(A43)))</f>
        <v/>
      </c>
      <c r="B43" s="36" t="str" cm="1">
        <f t="array" ref="B43">IF(INDEX('DATA INPUT - ordered'!B:B,ROW(B43))="","",INDEX('DATA INPUT - ordered'!B:B,ROW(B43)))</f>
        <v/>
      </c>
      <c r="C43" s="36" t="str" cm="1">
        <f t="array" ref="C43">IF(INDEX('DATA INPUT - ordered'!C:C,ROW(C43))="","",INDEX('DATA INPUT - ordered'!C:C,ROW(C43)))</f>
        <v/>
      </c>
      <c r="D43" s="36" t="str" cm="1">
        <f t="array" ref="D43">IF(INDEX('DATA INPUT - ordered'!D:D,ROW(D43))="","",INDEX('DATA INPUT - ordered'!D:D,ROW(D43)))</f>
        <v/>
      </c>
      <c r="E43" s="36" t="str" cm="1">
        <f t="array" ref="E43">IF(INDEX('DATA INPUT - ordered'!E:E,ROW(E43))="","",INDEX('DATA INPUT - ordered'!E:E,ROW(E43)))</f>
        <v/>
      </c>
      <c r="F43" s="37" t="str" cm="1">
        <f t="array" ref="F43">IF(INDEX('DATA INPUT - ordered'!F:F,ROW(F43))="","",INDEX('DATA INPUT - ordered'!F:F,ROW(F43)))</f>
        <v/>
      </c>
      <c r="G43" s="38" t="str" cm="1">
        <f t="array" ref="G43">IF(INDEX('DATA INPUT - ordered'!H:H,ROW(G43))="","",INDEX('DATA INPUT - ordered'!H:H,ROW(G43)))</f>
        <v/>
      </c>
      <c r="H43" s="36" t="str" cm="1">
        <f t="array" ref="H43">IF(INDEX('DATA INPUT - ordered'!K:K,ROW(H43))="","",INDEX('DATA INPUT - ordered'!K:K,ROW(H43)))</f>
        <v/>
      </c>
      <c r="I43" s="41" t="str">
        <f t="shared" si="0"/>
        <v/>
      </c>
      <c r="J43" s="41" t="str">
        <f t="shared" si="9"/>
        <v/>
      </c>
      <c r="K43" s="41" t="str">
        <f t="shared" si="10"/>
        <v/>
      </c>
      <c r="L43" s="73" t="str">
        <f t="shared" si="2"/>
        <v/>
      </c>
      <c r="M43" s="41" t="str">
        <f t="shared" si="11"/>
        <v/>
      </c>
      <c r="N43" s="41" t="str">
        <f t="shared" si="4"/>
        <v/>
      </c>
      <c r="O43" s="41" t="str">
        <f t="shared" si="5"/>
        <v/>
      </c>
      <c r="P43" s="41" t="str">
        <f t="shared" si="6"/>
        <v/>
      </c>
      <c r="Q43" s="41" t="str">
        <f t="shared" si="7"/>
        <v/>
      </c>
    </row>
    <row r="44" spans="1:21" s="34" customFormat="1">
      <c r="A44" s="36" t="str" cm="1">
        <f t="array" ref="A44">IF(INDEX('DATA INPUT - ordered'!A:A,ROW(A44))="","",INDEX('DATA INPUT - ordered'!A:A,ROW(A44)))</f>
        <v/>
      </c>
      <c r="B44" s="36" t="str" cm="1">
        <f t="array" ref="B44">IF(INDEX('DATA INPUT - ordered'!B:B,ROW(B44))="","",INDEX('DATA INPUT - ordered'!B:B,ROW(B44)))</f>
        <v/>
      </c>
      <c r="C44" s="36" t="str" cm="1">
        <f t="array" ref="C44">IF(INDEX('DATA INPUT - ordered'!C:C,ROW(C44))="","",INDEX('DATA INPUT - ordered'!C:C,ROW(C44)))</f>
        <v/>
      </c>
      <c r="D44" s="36" t="str" cm="1">
        <f t="array" ref="D44">IF(INDEX('DATA INPUT - ordered'!D:D,ROW(D44))="","",INDEX('DATA INPUT - ordered'!D:D,ROW(D44)))</f>
        <v/>
      </c>
      <c r="E44" s="36" t="str" cm="1">
        <f t="array" ref="E44">IF(INDEX('DATA INPUT - ordered'!E:E,ROW(E44))="","",INDEX('DATA INPUT - ordered'!E:E,ROW(E44)))</f>
        <v/>
      </c>
      <c r="F44" s="37" t="str" cm="1">
        <f t="array" ref="F44">IF(INDEX('DATA INPUT - ordered'!F:F,ROW(F44))="","",INDEX('DATA INPUT - ordered'!F:F,ROW(F44)))</f>
        <v/>
      </c>
      <c r="G44" s="38" t="str" cm="1">
        <f t="array" ref="G44">IF(INDEX('DATA INPUT - ordered'!H:H,ROW(G44))="","",INDEX('DATA INPUT - ordered'!H:H,ROW(G44)))</f>
        <v/>
      </c>
      <c r="H44" s="36" t="str" cm="1">
        <f t="array" ref="H44">IF(INDEX('DATA INPUT - ordered'!K:K,ROW(H44))="","",INDEX('DATA INPUT - ordered'!K:K,ROW(H44)))</f>
        <v/>
      </c>
      <c r="I44" s="41" t="str">
        <f t="shared" si="0"/>
        <v/>
      </c>
      <c r="J44" s="41" t="str">
        <f t="shared" si="9"/>
        <v/>
      </c>
      <c r="K44" s="41" t="str">
        <f t="shared" si="10"/>
        <v/>
      </c>
      <c r="L44" s="73" t="str">
        <f t="shared" si="2"/>
        <v/>
      </c>
      <c r="M44" s="41" t="str">
        <f t="shared" si="11"/>
        <v/>
      </c>
      <c r="N44" s="41" t="str">
        <f t="shared" si="4"/>
        <v/>
      </c>
      <c r="O44" s="41" t="str">
        <f t="shared" si="5"/>
        <v/>
      </c>
      <c r="P44" s="41" t="str">
        <f t="shared" si="6"/>
        <v/>
      </c>
      <c r="Q44" s="41" t="str">
        <f t="shared" si="7"/>
        <v/>
      </c>
    </row>
    <row r="45" spans="1:21" s="34" customFormat="1">
      <c r="A45" s="36" t="str" cm="1">
        <f t="array" ref="A45">IF(INDEX('DATA INPUT - ordered'!A:A,ROW(A45))="","",INDEX('DATA INPUT - ordered'!A:A,ROW(A45)))</f>
        <v/>
      </c>
      <c r="B45" s="36" t="str" cm="1">
        <f t="array" ref="B45">IF(INDEX('DATA INPUT - ordered'!B:B,ROW(B45))="","",INDEX('DATA INPUT - ordered'!B:B,ROW(B45)))</f>
        <v/>
      </c>
      <c r="C45" s="36" t="str" cm="1">
        <f t="array" ref="C45">IF(INDEX('DATA INPUT - ordered'!C:C,ROW(C45))="","",INDEX('DATA INPUT - ordered'!C:C,ROW(C45)))</f>
        <v/>
      </c>
      <c r="D45" s="36" t="str" cm="1">
        <f t="array" ref="D45">IF(INDEX('DATA INPUT - ordered'!D:D,ROW(D45))="","",INDEX('DATA INPUT - ordered'!D:D,ROW(D45)))</f>
        <v/>
      </c>
      <c r="E45" s="36" t="str" cm="1">
        <f t="array" ref="E45">IF(INDEX('DATA INPUT - ordered'!E:E,ROW(E45))="","",INDEX('DATA INPUT - ordered'!E:E,ROW(E45)))</f>
        <v/>
      </c>
      <c r="F45" s="37" t="str" cm="1">
        <f t="array" ref="F45">IF(INDEX('DATA INPUT - ordered'!F:F,ROW(F45))="","",INDEX('DATA INPUT - ordered'!F:F,ROW(F45)))</f>
        <v/>
      </c>
      <c r="G45" s="38" t="str" cm="1">
        <f t="array" ref="G45">IF(INDEX('DATA INPUT - ordered'!H:H,ROW(G45))="","",INDEX('DATA INPUT - ordered'!H:H,ROW(G45)))</f>
        <v/>
      </c>
      <c r="H45" s="36" t="str" cm="1">
        <f t="array" ref="H45">IF(INDEX('DATA INPUT - ordered'!K:K,ROW(H45))="","",INDEX('DATA INPUT - ordered'!K:K,ROW(H45)))</f>
        <v/>
      </c>
      <c r="I45" s="41" t="str">
        <f t="shared" si="0"/>
        <v/>
      </c>
      <c r="J45" s="41" t="str">
        <f t="shared" si="9"/>
        <v/>
      </c>
      <c r="K45" s="41" t="str">
        <f t="shared" si="10"/>
        <v/>
      </c>
      <c r="L45" s="73" t="str">
        <f t="shared" si="2"/>
        <v/>
      </c>
      <c r="M45" s="41" t="str">
        <f t="shared" si="11"/>
        <v/>
      </c>
      <c r="N45" s="41" t="str">
        <f t="shared" si="4"/>
        <v/>
      </c>
      <c r="O45" s="41" t="str">
        <f t="shared" si="5"/>
        <v/>
      </c>
      <c r="P45" s="41" t="str">
        <f t="shared" si="6"/>
        <v/>
      </c>
      <c r="Q45" s="41" t="str">
        <f t="shared" si="7"/>
        <v/>
      </c>
    </row>
    <row r="46" spans="1:21" s="34" customFormat="1">
      <c r="A46" s="36" t="str" cm="1">
        <f t="array" ref="A46">IF(INDEX('DATA INPUT - ordered'!A:A,ROW(A46))="","",INDEX('DATA INPUT - ordered'!A:A,ROW(A46)))</f>
        <v/>
      </c>
      <c r="B46" s="36" t="str" cm="1">
        <f t="array" ref="B46">IF(INDEX('DATA INPUT - ordered'!B:B,ROW(B46))="","",INDEX('DATA INPUT - ordered'!B:B,ROW(B46)))</f>
        <v/>
      </c>
      <c r="C46" s="36" t="str" cm="1">
        <f t="array" ref="C46">IF(INDEX('DATA INPUT - ordered'!C:C,ROW(C46))="","",INDEX('DATA INPUT - ordered'!C:C,ROW(C46)))</f>
        <v/>
      </c>
      <c r="D46" s="36" t="str" cm="1">
        <f t="array" ref="D46">IF(INDEX('DATA INPUT - ordered'!D:D,ROW(D46))="","",INDEX('DATA INPUT - ordered'!D:D,ROW(D46)))</f>
        <v/>
      </c>
      <c r="E46" s="36" t="str" cm="1">
        <f t="array" ref="E46">IF(INDEX('DATA INPUT - ordered'!E:E,ROW(E46))="","",INDEX('DATA INPUT - ordered'!E:E,ROW(E46)))</f>
        <v/>
      </c>
      <c r="F46" s="37" t="str" cm="1">
        <f t="array" ref="F46">IF(INDEX('DATA INPUT - ordered'!F:F,ROW(F46))="","",INDEX('DATA INPUT - ordered'!F:F,ROW(F46)))</f>
        <v/>
      </c>
      <c r="G46" s="38" t="str" cm="1">
        <f t="array" ref="G46">IF(INDEX('DATA INPUT - ordered'!H:H,ROW(G46))="","",INDEX('DATA INPUT - ordered'!H:H,ROW(G46)))</f>
        <v/>
      </c>
      <c r="H46" s="36" t="str" cm="1">
        <f t="array" ref="H46">IF(INDEX('DATA INPUT - ordered'!K:K,ROW(H46))="","",INDEX('DATA INPUT - ordered'!K:K,ROW(H46)))</f>
        <v/>
      </c>
      <c r="I46" s="41" t="str">
        <f t="shared" si="0"/>
        <v/>
      </c>
      <c r="J46" s="41" t="str">
        <f t="shared" si="9"/>
        <v/>
      </c>
      <c r="K46" s="41" t="str">
        <f t="shared" si="10"/>
        <v/>
      </c>
      <c r="L46" s="73" t="str">
        <f t="shared" si="2"/>
        <v/>
      </c>
      <c r="M46" s="41" t="str">
        <f t="shared" si="11"/>
        <v/>
      </c>
      <c r="N46" s="41" t="str">
        <f t="shared" si="4"/>
        <v/>
      </c>
      <c r="O46" s="41" t="str">
        <f t="shared" si="5"/>
        <v/>
      </c>
      <c r="P46" s="41" t="str">
        <f t="shared" si="6"/>
        <v/>
      </c>
      <c r="Q46" s="41" t="str">
        <f t="shared" si="7"/>
        <v/>
      </c>
    </row>
    <row r="47" spans="1:21" s="34" customFormat="1">
      <c r="A47" s="36" t="str" cm="1">
        <f t="array" ref="A47">IF(INDEX('DATA INPUT - ordered'!A:A,ROW(A47))="","",INDEX('DATA INPUT - ordered'!A:A,ROW(A47)))</f>
        <v/>
      </c>
      <c r="B47" s="36" t="str" cm="1">
        <f t="array" ref="B47">IF(INDEX('DATA INPUT - ordered'!B:B,ROW(B47))="","",INDEX('DATA INPUT - ordered'!B:B,ROW(B47)))</f>
        <v/>
      </c>
      <c r="C47" s="36" t="str" cm="1">
        <f t="array" ref="C47">IF(INDEX('DATA INPUT - ordered'!C:C,ROW(C47))="","",INDEX('DATA INPUT - ordered'!C:C,ROW(C47)))</f>
        <v/>
      </c>
      <c r="D47" s="36" t="str" cm="1">
        <f t="array" ref="D47">IF(INDEX('DATA INPUT - ordered'!D:D,ROW(D47))="","",INDEX('DATA INPUT - ordered'!D:D,ROW(D47)))</f>
        <v/>
      </c>
      <c r="E47" s="36" t="str" cm="1">
        <f t="array" ref="E47">IF(INDEX('DATA INPUT - ordered'!E:E,ROW(E47))="","",INDEX('DATA INPUT - ordered'!E:E,ROW(E47)))</f>
        <v/>
      </c>
      <c r="F47" s="37" t="str" cm="1">
        <f t="array" ref="F47">IF(INDEX('DATA INPUT - ordered'!F:F,ROW(F47))="","",INDEX('DATA INPUT - ordered'!F:F,ROW(F47)))</f>
        <v/>
      </c>
      <c r="G47" s="38" t="str" cm="1">
        <f t="array" ref="G47">IF(INDEX('DATA INPUT - ordered'!H:H,ROW(G47))="","",INDEX('DATA INPUT - ordered'!H:H,ROW(G47)))</f>
        <v/>
      </c>
      <c r="H47" s="36" t="str" cm="1">
        <f t="array" ref="H47">IF(INDEX('DATA INPUT - ordered'!K:K,ROW(H47))="","",INDEX('DATA INPUT - ordered'!K:K,ROW(H47)))</f>
        <v/>
      </c>
      <c r="I47" s="41" t="str">
        <f t="shared" si="0"/>
        <v/>
      </c>
      <c r="J47" s="41" t="str">
        <f t="shared" si="9"/>
        <v/>
      </c>
      <c r="K47" s="41" t="str">
        <f t="shared" si="10"/>
        <v/>
      </c>
      <c r="L47" s="73" t="str">
        <f t="shared" si="2"/>
        <v/>
      </c>
      <c r="M47" s="41" t="str">
        <f t="shared" si="11"/>
        <v/>
      </c>
      <c r="N47" s="41" t="str">
        <f t="shared" si="4"/>
        <v/>
      </c>
      <c r="O47" s="41" t="str">
        <f t="shared" si="5"/>
        <v/>
      </c>
      <c r="P47" s="41" t="str">
        <f t="shared" si="6"/>
        <v/>
      </c>
      <c r="Q47" s="41" t="str">
        <f t="shared" si="7"/>
        <v/>
      </c>
    </row>
    <row r="48" spans="1:21" s="34" customFormat="1">
      <c r="A48" s="36" t="str" cm="1">
        <f t="array" ref="A48">IF(INDEX('DATA INPUT - ordered'!A:A,ROW(A48))="","",INDEX('DATA INPUT - ordered'!A:A,ROW(A48)))</f>
        <v/>
      </c>
      <c r="B48" s="36" t="str" cm="1">
        <f t="array" ref="B48">IF(INDEX('DATA INPUT - ordered'!B:B,ROW(B48))="","",INDEX('DATA INPUT - ordered'!B:B,ROW(B48)))</f>
        <v/>
      </c>
      <c r="C48" s="36" t="str" cm="1">
        <f t="array" ref="C48">IF(INDEX('DATA INPUT - ordered'!C:C,ROW(C48))="","",INDEX('DATA INPUT - ordered'!C:C,ROW(C48)))</f>
        <v/>
      </c>
      <c r="D48" s="36" t="str" cm="1">
        <f t="array" ref="D48">IF(INDEX('DATA INPUT - ordered'!D:D,ROW(D48))="","",INDEX('DATA INPUT - ordered'!D:D,ROW(D48)))</f>
        <v/>
      </c>
      <c r="E48" s="36" t="str" cm="1">
        <f t="array" ref="E48">IF(INDEX('DATA INPUT - ordered'!E:E,ROW(E48))="","",INDEX('DATA INPUT - ordered'!E:E,ROW(E48)))</f>
        <v/>
      </c>
      <c r="F48" s="37" t="str" cm="1">
        <f t="array" ref="F48">IF(INDEX('DATA INPUT - ordered'!F:F,ROW(F48))="","",INDEX('DATA INPUT - ordered'!F:F,ROW(F48)))</f>
        <v/>
      </c>
      <c r="G48" s="38" t="str" cm="1">
        <f t="array" ref="G48">IF(INDEX('DATA INPUT - ordered'!H:H,ROW(G48))="","",INDEX('DATA INPUT - ordered'!H:H,ROW(G48)))</f>
        <v/>
      </c>
      <c r="H48" s="36" t="str" cm="1">
        <f t="array" ref="H48">IF(INDEX('DATA INPUT - ordered'!K:K,ROW(H48))="","",INDEX('DATA INPUT - ordered'!K:K,ROW(H48)))</f>
        <v/>
      </c>
      <c r="I48" s="41" t="str">
        <f t="shared" si="0"/>
        <v/>
      </c>
      <c r="J48" s="41" t="str">
        <f t="shared" si="9"/>
        <v/>
      </c>
      <c r="K48" s="41" t="str">
        <f t="shared" si="10"/>
        <v/>
      </c>
      <c r="L48" s="73" t="str">
        <f t="shared" si="2"/>
        <v/>
      </c>
      <c r="M48" s="41" t="str">
        <f t="shared" si="11"/>
        <v/>
      </c>
      <c r="N48" s="41" t="str">
        <f t="shared" si="4"/>
        <v/>
      </c>
      <c r="O48" s="41" t="str">
        <f t="shared" si="5"/>
        <v/>
      </c>
      <c r="P48" s="41" t="str">
        <f t="shared" si="6"/>
        <v/>
      </c>
      <c r="Q48" s="41" t="str">
        <f t="shared" si="7"/>
        <v/>
      </c>
    </row>
    <row r="49" spans="1:17" s="34" customFormat="1">
      <c r="A49" s="36" t="str" cm="1">
        <f t="array" ref="A49">IF(INDEX('DATA INPUT - ordered'!A:A,ROW(A49))="","",INDEX('DATA INPUT - ordered'!A:A,ROW(A49)))</f>
        <v/>
      </c>
      <c r="B49" s="36" t="str" cm="1">
        <f t="array" ref="B49">IF(INDEX('DATA INPUT - ordered'!B:B,ROW(B49))="","",INDEX('DATA INPUT - ordered'!B:B,ROW(B49)))</f>
        <v/>
      </c>
      <c r="C49" s="36" t="str" cm="1">
        <f t="array" ref="C49">IF(INDEX('DATA INPUT - ordered'!C:C,ROW(C49))="","",INDEX('DATA INPUT - ordered'!C:C,ROW(C49)))</f>
        <v/>
      </c>
      <c r="D49" s="36" t="str" cm="1">
        <f t="array" ref="D49">IF(INDEX('DATA INPUT - ordered'!D:D,ROW(D49))="","",INDEX('DATA INPUT - ordered'!D:D,ROW(D49)))</f>
        <v/>
      </c>
      <c r="E49" s="36" t="str" cm="1">
        <f t="array" ref="E49">IF(INDEX('DATA INPUT - ordered'!E:E,ROW(E49))="","",INDEX('DATA INPUT - ordered'!E:E,ROW(E49)))</f>
        <v/>
      </c>
      <c r="F49" s="37" t="str" cm="1">
        <f t="array" ref="F49">IF(INDEX('DATA INPUT - ordered'!F:F,ROW(F49))="","",INDEX('DATA INPUT - ordered'!F:F,ROW(F49)))</f>
        <v/>
      </c>
      <c r="G49" s="38" t="str" cm="1">
        <f t="array" ref="G49">IF(INDEX('DATA INPUT - ordered'!H:H,ROW(G49))="","",INDEX('DATA INPUT - ordered'!H:H,ROW(G49)))</f>
        <v/>
      </c>
      <c r="H49" s="36" t="str" cm="1">
        <f t="array" ref="H49">IF(INDEX('DATA INPUT - ordered'!K:K,ROW(H49))="","",INDEX('DATA INPUT - ordered'!K:K,ROW(H49)))</f>
        <v/>
      </c>
      <c r="I49" s="41" t="str">
        <f t="shared" si="0"/>
        <v/>
      </c>
      <c r="J49" s="41" t="str">
        <f t="shared" si="9"/>
        <v/>
      </c>
      <c r="K49" s="41" t="str">
        <f t="shared" si="10"/>
        <v/>
      </c>
      <c r="L49" s="73" t="str">
        <f t="shared" si="2"/>
        <v/>
      </c>
      <c r="M49" s="41" t="str">
        <f t="shared" si="11"/>
        <v/>
      </c>
      <c r="N49" s="41" t="str">
        <f t="shared" si="4"/>
        <v/>
      </c>
      <c r="O49" s="41" t="str">
        <f t="shared" si="5"/>
        <v/>
      </c>
      <c r="P49" s="41" t="str">
        <f t="shared" si="6"/>
        <v/>
      </c>
      <c r="Q49" s="41" t="str">
        <f t="shared" si="7"/>
        <v/>
      </c>
    </row>
    <row r="50" spans="1:17" s="34" customFormat="1">
      <c r="A50" s="36" t="str" cm="1">
        <f t="array" ref="A50">IF(INDEX('DATA INPUT - ordered'!A:A,ROW(A50))="","",INDEX('DATA INPUT - ordered'!A:A,ROW(A50)))</f>
        <v/>
      </c>
      <c r="B50" s="36" t="str" cm="1">
        <f t="array" ref="B50">IF(INDEX('DATA INPUT - ordered'!B:B,ROW(B50))="","",INDEX('DATA INPUT - ordered'!B:B,ROW(B50)))</f>
        <v/>
      </c>
      <c r="C50" s="36" t="str" cm="1">
        <f t="array" ref="C50">IF(INDEX('DATA INPUT - ordered'!C:C,ROW(C50))="","",INDEX('DATA INPUT - ordered'!C:C,ROW(C50)))</f>
        <v/>
      </c>
      <c r="D50" s="36" t="str" cm="1">
        <f t="array" ref="D50">IF(INDEX('DATA INPUT - ordered'!D:D,ROW(D50))="","",INDEX('DATA INPUT - ordered'!D:D,ROW(D50)))</f>
        <v/>
      </c>
      <c r="E50" s="36" t="str" cm="1">
        <f t="array" ref="E50">IF(INDEX('DATA INPUT - ordered'!E:E,ROW(E50))="","",INDEX('DATA INPUT - ordered'!E:E,ROW(E50)))</f>
        <v/>
      </c>
      <c r="F50" s="37" t="str" cm="1">
        <f t="array" ref="F50">IF(INDEX('DATA INPUT - ordered'!F:F,ROW(F50))="","",INDEX('DATA INPUT - ordered'!F:F,ROW(F50)))</f>
        <v/>
      </c>
      <c r="G50" s="38" t="str" cm="1">
        <f t="array" ref="G50">IF(INDEX('DATA INPUT - ordered'!H:H,ROW(G50))="","",INDEX('DATA INPUT - ordered'!H:H,ROW(G50)))</f>
        <v/>
      </c>
      <c r="H50" s="36" t="str" cm="1">
        <f t="array" ref="H50">IF(INDEX('DATA INPUT - ordered'!K:K,ROW(H50))="","",INDEX('DATA INPUT - ordered'!K:K,ROW(H50)))</f>
        <v/>
      </c>
      <c r="I50" s="41" t="str">
        <f t="shared" si="0"/>
        <v/>
      </c>
      <c r="J50" s="41" t="str">
        <f t="shared" si="9"/>
        <v/>
      </c>
      <c r="K50" s="41" t="str">
        <f t="shared" si="10"/>
        <v/>
      </c>
      <c r="L50" s="73" t="str">
        <f t="shared" si="2"/>
        <v/>
      </c>
      <c r="M50" s="41" t="str">
        <f t="shared" si="11"/>
        <v/>
      </c>
      <c r="N50" s="41" t="str">
        <f t="shared" si="4"/>
        <v/>
      </c>
      <c r="O50" s="41" t="str">
        <f t="shared" si="5"/>
        <v/>
      </c>
      <c r="P50" s="41" t="str">
        <f t="shared" si="6"/>
        <v/>
      </c>
      <c r="Q50" s="41" t="str">
        <f t="shared" si="7"/>
        <v/>
      </c>
    </row>
  </sheetData>
  <mergeCells count="1">
    <mergeCell ref="I3:Q3"/>
  </mergeCells>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63AA1-4C25-414B-8583-A4C444828A0A}">
  <sheetPr codeName="Sheet10">
    <tabColor theme="4"/>
  </sheetPr>
  <dimension ref="A1:W50"/>
  <sheetViews>
    <sheetView zoomScaleNormal="100" workbookViewId="0">
      <pane ySplit="6" topLeftCell="A7" activePane="bottomLeft" state="frozen"/>
      <selection activeCell="B22" sqref="B22"/>
      <selection pane="bottomLeft" activeCell="I1" sqref="I1"/>
    </sheetView>
  </sheetViews>
  <sheetFormatPr defaultColWidth="9.1796875" defaultRowHeight="14.5"/>
  <cols>
    <col min="1" max="2" width="9.1796875" style="107"/>
    <col min="3" max="3" width="39.7265625" style="104" bestFit="1" customWidth="1"/>
    <col min="4" max="4" width="16.26953125" style="104" customWidth="1"/>
    <col min="5" max="5" width="18.453125" style="104" customWidth="1"/>
    <col min="6" max="6" width="16.26953125" style="106" customWidth="1"/>
    <col min="7" max="8" width="16.26953125" style="105" customWidth="1"/>
    <col min="9" max="9" width="11.81640625" style="107" customWidth="1"/>
    <col min="10" max="10" width="13.1796875" style="107" bestFit="1" customWidth="1"/>
    <col min="11" max="16" width="11.81640625" style="107" customWidth="1"/>
    <col min="17" max="17" width="13.26953125" style="107" bestFit="1" customWidth="1"/>
    <col min="18" max="19" width="13.26953125" style="107" customWidth="1"/>
    <col min="20" max="21" width="17.26953125" style="107" bestFit="1" customWidth="1"/>
    <col min="22" max="22" width="11.81640625" style="107" customWidth="1"/>
    <col min="23" max="16384" width="9.1796875" style="107"/>
  </cols>
  <sheetData>
    <row r="1" spans="1:23" s="34" customFormat="1" ht="21">
      <c r="A1" s="62" t="s">
        <v>453</v>
      </c>
      <c r="F1" s="66"/>
      <c r="G1" s="70"/>
      <c r="H1" s="70"/>
    </row>
    <row r="2" spans="1:23" s="34" customFormat="1">
      <c r="F2" s="66"/>
      <c r="G2" s="70"/>
      <c r="H2" s="70"/>
    </row>
    <row r="3" spans="1:23" s="39" customFormat="1" ht="18.5">
      <c r="A3" s="101" t="s">
        <v>463</v>
      </c>
      <c r="C3" s="101"/>
      <c r="D3" s="101"/>
      <c r="E3" s="101"/>
      <c r="F3" s="101"/>
      <c r="G3" s="101"/>
      <c r="H3" s="101"/>
      <c r="I3" s="227" t="s">
        <v>213</v>
      </c>
      <c r="J3" s="227"/>
      <c r="K3" s="227"/>
      <c r="L3" s="227"/>
      <c r="M3" s="227"/>
      <c r="N3" s="227"/>
      <c r="O3" s="227"/>
      <c r="P3" s="227"/>
      <c r="Q3" s="227"/>
      <c r="R3" s="40"/>
      <c r="S3" s="40"/>
      <c r="T3" s="40"/>
      <c r="U3" s="40"/>
      <c r="V3" s="40" t="s">
        <v>214</v>
      </c>
    </row>
    <row r="4" spans="1:23" s="47" customFormat="1" ht="78">
      <c r="A4" s="47" t="s">
        <v>516</v>
      </c>
      <c r="B4" s="47" t="s">
        <v>517</v>
      </c>
      <c r="C4" s="47" t="s">
        <v>215</v>
      </c>
      <c r="D4" s="47" t="s">
        <v>216</v>
      </c>
      <c r="E4" s="47" t="s">
        <v>217</v>
      </c>
      <c r="F4" s="67" t="s">
        <v>219</v>
      </c>
      <c r="G4" s="71" t="s">
        <v>245</v>
      </c>
      <c r="H4" s="71" t="s">
        <v>218</v>
      </c>
      <c r="I4" s="47" t="s">
        <v>256</v>
      </c>
      <c r="J4" s="47" t="s">
        <v>226</v>
      </c>
      <c r="K4" s="47" t="s">
        <v>229</v>
      </c>
      <c r="L4" s="47" t="s">
        <v>447</v>
      </c>
      <c r="M4" s="47" t="s">
        <v>438</v>
      </c>
      <c r="N4" s="47" t="s">
        <v>439</v>
      </c>
      <c r="O4" s="47" t="s">
        <v>427</v>
      </c>
      <c r="P4" s="47" t="s">
        <v>430</v>
      </c>
      <c r="Q4" s="47" t="s">
        <v>441</v>
      </c>
      <c r="R4" s="47" t="s">
        <v>448</v>
      </c>
      <c r="S4" s="47" t="s">
        <v>448</v>
      </c>
      <c r="T4" s="47" t="s">
        <v>433</v>
      </c>
      <c r="U4" s="47" t="s">
        <v>434</v>
      </c>
      <c r="V4" s="47" t="s">
        <v>435</v>
      </c>
    </row>
    <row r="5" spans="1:23" s="80" customFormat="1" ht="25.5" customHeight="1">
      <c r="F5" s="82" t="s">
        <v>310</v>
      </c>
      <c r="G5" s="81" t="s">
        <v>343</v>
      </c>
      <c r="H5" s="154" t="str">
        <f>'DATA INPUT - ordered'!$K$5</f>
        <v/>
      </c>
      <c r="I5" s="80" t="s">
        <v>345</v>
      </c>
      <c r="J5" s="83" t="s">
        <v>346</v>
      </c>
      <c r="K5" s="80" t="s">
        <v>347</v>
      </c>
      <c r="M5" s="80" t="s">
        <v>445</v>
      </c>
      <c r="N5" s="80" t="s">
        <v>440</v>
      </c>
      <c r="O5" s="83" t="s">
        <v>428</v>
      </c>
      <c r="P5" s="80" t="s">
        <v>429</v>
      </c>
      <c r="Q5" s="80" t="s">
        <v>444</v>
      </c>
      <c r="T5" s="80" t="s">
        <v>451</v>
      </c>
      <c r="U5" s="80" t="s">
        <v>452</v>
      </c>
      <c r="V5" s="83" t="s">
        <v>436</v>
      </c>
    </row>
    <row r="6" spans="1:23" s="34" customFormat="1">
      <c r="A6" s="43" t="s">
        <v>516</v>
      </c>
      <c r="B6" s="43" t="s">
        <v>517</v>
      </c>
      <c r="C6" s="43" t="s">
        <v>83</v>
      </c>
      <c r="D6" s="43" t="s">
        <v>84</v>
      </c>
      <c r="E6" s="43" t="s">
        <v>85</v>
      </c>
      <c r="F6" s="75" t="s">
        <v>87</v>
      </c>
      <c r="G6" s="44" t="s">
        <v>105</v>
      </c>
      <c r="H6" s="76" t="s">
        <v>86</v>
      </c>
      <c r="I6" s="45" t="s">
        <v>228</v>
      </c>
      <c r="J6" s="45" t="s">
        <v>344</v>
      </c>
      <c r="K6" s="45" t="s">
        <v>249</v>
      </c>
      <c r="L6" s="45" t="s">
        <v>446</v>
      </c>
      <c r="M6" s="45" t="s">
        <v>442</v>
      </c>
      <c r="N6" s="45" t="s">
        <v>443</v>
      </c>
      <c r="O6" s="45" t="s">
        <v>116</v>
      </c>
      <c r="P6" s="45" t="s">
        <v>117</v>
      </c>
      <c r="Q6" s="45" t="s">
        <v>118</v>
      </c>
      <c r="R6" s="45" t="s">
        <v>449</v>
      </c>
      <c r="S6" s="45" t="s">
        <v>450</v>
      </c>
      <c r="T6" s="45" t="s">
        <v>120</v>
      </c>
      <c r="U6" s="45" t="s">
        <v>119</v>
      </c>
      <c r="V6" s="46" t="s">
        <v>12</v>
      </c>
    </row>
    <row r="7" spans="1:23" s="34" customFormat="1">
      <c r="A7" s="36" t="str" cm="1">
        <f t="array" ref="A7">IF(INDEX('DATA INPUT - ordered'!A:A,ROW(A7))="","",INDEX('DATA INPUT - ordered'!A:A,ROW(A7)))</f>
        <v>Indonesia</v>
      </c>
      <c r="B7" s="36" cm="1">
        <f t="array" ref="B7">IF(INDEX('DATA INPUT - ordered'!B:B,ROW(B7))="","",INDEX('DATA INPUT - ordered'!B:B,ROW(B7)))</f>
        <v>2017</v>
      </c>
      <c r="C7" s="36" t="str" cm="1">
        <f t="array" ref="C7">IF(INDEX('DATA INPUT - ordered'!C:C,ROW(C7))="","",INDEX('DATA INPUT - ordered'!C:C,ROW(C7)))</f>
        <v>Births attended by skilled health personnel (%)</v>
      </c>
      <c r="D7" s="36" t="str" cm="1">
        <f t="array" ref="D7">IF(INDEX('DATA INPUT - ordered'!D:D,ROW(D7))="","",INDEX('DATA INPUT - ordered'!D:D,ROW(D7)))</f>
        <v>Economic status</v>
      </c>
      <c r="E7" s="36" t="str" cm="1">
        <f t="array" ref="E7">IF(INDEX('DATA INPUT - ordered'!E:E,ROW(E7))="","",INDEX('DATA INPUT - ordered'!E:E,ROW(E7)))</f>
        <v>Quintile 1 (poorest)</v>
      </c>
      <c r="F7" s="37" cm="1">
        <f t="array" ref="F7">IF(INDEX('DATA INPUT - ordered'!F:F,ROW(F7))="","",INDEX('DATA INPUT - ordered'!F:F,ROW(F7)))</f>
        <v>75.599999999999994</v>
      </c>
      <c r="G7" s="38" cm="1">
        <f t="array" ref="G7">IF(INDEX('DATA INPUT - ordered'!H:H,ROW(G7))="","",INDEX('DATA INPUT - ordered'!H:H,ROW(G7)))</f>
        <v>2072.4360000000001</v>
      </c>
      <c r="H7" s="36" cm="1">
        <f t="array" ref="H7">IF(INDEX('DATA INPUT - ordered'!K:K,ROW(H7))="","",INDEX('DATA INPUT - ordered'!K:K,ROW(H7)))</f>
        <v>1</v>
      </c>
      <c r="I7" s="41">
        <f t="shared" ref="I7:I50" si="0">IF($H$5&lt;&gt;"","",IFERROR(G7/SUM(G:G),""))</f>
        <v>0.20510369165386771</v>
      </c>
      <c r="J7" s="41">
        <f>I7</f>
        <v>0.20510369165386771</v>
      </c>
      <c r="K7" s="41">
        <f>IFERROR(J7-0.5*I7,"")</f>
        <v>0.10255184582693386</v>
      </c>
      <c r="L7" s="73">
        <f>IF(F7="","",IF(MAX(F:F)&lt;1,1,IF(MAX(F:F)&lt;100,100,IF(MAX(F:F)&lt;1000,1000,IF(MAX(F:F)&lt;10000,10000,IF(MAX(F:F)&lt;100000,100000,1))))))</f>
        <v>100</v>
      </c>
      <c r="M7" s="41">
        <f>IFERROR(F7/L7,"")</f>
        <v>0.75599999999999989</v>
      </c>
      <c r="N7" s="41">
        <f>IFERROR(LN(M7/(1-M7)),"")</f>
        <v>1.1308731508863306</v>
      </c>
      <c r="O7" s="41">
        <f>IFERROR(SQRT(G7),"")</f>
        <v>45.524015640099236</v>
      </c>
      <c r="P7" s="41">
        <f>IFERROR(K7*O7,"")</f>
        <v>4.6685718333463821</v>
      </c>
      <c r="Q7" s="41">
        <f>IFERROR(N7*O7,"")</f>
        <v>51.481887007917614</v>
      </c>
      <c r="R7" s="65" cm="1">
        <f t="array" ref="R7">IFERROR(INDEX(LINEST(
INDEX(Q:Q,ROW($Q$7),0):INDEX(Q:Q,MATCH("",Q:Q,0)-1),
INDEX(O:O,ROW($O$7),0):INDEX(P:P,MATCH("",P:P,0)-1),
FALSE),2),"")</f>
        <v>0.82704763854491803</v>
      </c>
      <c r="S7" s="65" cm="1">
        <f t="array" ref="S7">IFERROR(INDEX(LINEST(
INDEX(Q:Q,ROW($Q$7),0):INDEX(Q:Q,MATCH("",Q:Q,0)-1),
INDEX(O:O,ROW($O$7),0):INDEX(P:P,MATCH("",P:P,0)-1),
FALSE),1)+
INDEX(LINEST(
INDEX(Q:Q,ROW($Q$7),0):INDEX(Q:Q,MATCH("",Q:Q,0)-1),
INDEX(O:O,ROW($O$7),0):INDEX(P:P,MATCH("",P:P,0)-1),
FALSE),2),"")</f>
        <v>5.0615258661127642</v>
      </c>
      <c r="T7" s="65">
        <f>IFERROR((EXP(R7)/(1+EXP(R7)))*L7,"")</f>
        <v>69.573030687213191</v>
      </c>
      <c r="U7" s="65">
        <f>IFERROR((EXP(S7)/(1+EXP(S7)))*L7,"")</f>
        <v>99.370400626661066</v>
      </c>
      <c r="V7" s="42">
        <f>IFERROR(U7/T7,"")</f>
        <v>1.4282890891071147</v>
      </c>
    </row>
    <row r="8" spans="1:23" s="34" customFormat="1">
      <c r="A8" s="36" t="str" cm="1">
        <f t="array" ref="A8">IF(INDEX('DATA INPUT - ordered'!A:A,ROW(A8))="","",INDEX('DATA INPUT - ordered'!A:A,ROW(A8)))</f>
        <v>Indonesia</v>
      </c>
      <c r="B8" s="36" cm="1">
        <f t="array" ref="B8">IF(INDEX('DATA INPUT - ordered'!B:B,ROW(B8))="","",INDEX('DATA INPUT - ordered'!B:B,ROW(B8)))</f>
        <v>2017</v>
      </c>
      <c r="C8" s="36" t="str" cm="1">
        <f t="array" ref="C8">IF(INDEX('DATA INPUT - ordered'!C:C,ROW(C8))="","",INDEX('DATA INPUT - ordered'!C:C,ROW(C8)))</f>
        <v>Births attended by skilled health personnel (%)</v>
      </c>
      <c r="D8" s="36" t="str" cm="1">
        <f t="array" ref="D8">IF(INDEX('DATA INPUT - ordered'!D:D,ROW(D8))="","",INDEX('DATA INPUT - ordered'!D:D,ROW(D8)))</f>
        <v>Economic status</v>
      </c>
      <c r="E8" s="36" t="str" cm="1">
        <f t="array" ref="E8">IF(INDEX('DATA INPUT - ordered'!E:E,ROW(E8))="","",INDEX('DATA INPUT - ordered'!E:E,ROW(E8)))</f>
        <v>Quintile 2</v>
      </c>
      <c r="F8" s="37" cm="1">
        <f t="array" ref="F8">IF(INDEX('DATA INPUT - ordered'!F:F,ROW(F8))="","",INDEX('DATA INPUT - ordered'!F:F,ROW(F8)))</f>
        <v>91</v>
      </c>
      <c r="G8" s="38" cm="1">
        <f t="array" ref="G8">IF(INDEX('DATA INPUT - ordered'!H:H,ROW(G8))="","",INDEX('DATA INPUT - ordered'!H:H,ROW(G8)))</f>
        <v>2112.2040000000002</v>
      </c>
      <c r="H8" s="36" cm="1">
        <f t="array" ref="H8">IF(INDEX('DATA INPUT - ordered'!K:K,ROW(H8))="","",INDEX('DATA INPUT - ordered'!K:K,ROW(H8)))</f>
        <v>2</v>
      </c>
      <c r="I8" s="41">
        <f t="shared" si="0"/>
        <v>0.20903942892618443</v>
      </c>
      <c r="J8" s="41">
        <f>IFERROR(I8+J7,"")</f>
        <v>0.41414312058005215</v>
      </c>
      <c r="K8" s="41">
        <f t="shared" ref="K8:K50" si="1">IFERROR(J8-0.5*I8,"")</f>
        <v>0.30962340611695993</v>
      </c>
      <c r="L8" s="73">
        <f t="shared" ref="L8:L50" si="2">IF(F8="","",IF(MAX(F:F)&lt;1,1,IF(MAX(F:F)&lt;100,100,IF(MAX(F:F)&lt;1000,1000,IF(MAX(F:F)&lt;10000,10000,IF(MAX(F:F)&lt;100000,100000,1))))))</f>
        <v>100</v>
      </c>
      <c r="M8" s="41">
        <f t="shared" ref="M8:M50" si="3">IFERROR(F8/L8,"")</f>
        <v>0.91</v>
      </c>
      <c r="N8" s="41">
        <f t="shared" ref="N8:N50" si="4">IFERROR(LN(M8/(1-M8)),"")</f>
        <v>2.3136349291806311</v>
      </c>
      <c r="O8" s="41">
        <f t="shared" ref="O8:O50" si="5">IFERROR(SQRT(G8),"")</f>
        <v>45.958720608824613</v>
      </c>
      <c r="P8" s="41">
        <f t="shared" ref="P8:P50" si="6">IFERROR(K8*O8,"")</f>
        <v>14.229895615681999</v>
      </c>
      <c r="Q8" s="41">
        <f t="shared" ref="Q8:Q50" si="7">IFERROR(N8*O8,"")</f>
        <v>106.33170130103035</v>
      </c>
    </row>
    <row r="9" spans="1:23" s="34" customFormat="1">
      <c r="A9" s="36" t="str" cm="1">
        <f t="array" ref="A9">IF(INDEX('DATA INPUT - ordered'!A:A,ROW(A9))="","",INDEX('DATA INPUT - ordered'!A:A,ROW(A9)))</f>
        <v>Indonesia</v>
      </c>
      <c r="B9" s="36" cm="1">
        <f t="array" ref="B9">IF(INDEX('DATA INPUT - ordered'!B:B,ROW(B9))="","",INDEX('DATA INPUT - ordered'!B:B,ROW(B9)))</f>
        <v>2017</v>
      </c>
      <c r="C9" s="36" t="str" cm="1">
        <f t="array" ref="C9">IF(INDEX('DATA INPUT - ordered'!C:C,ROW(C9))="","",INDEX('DATA INPUT - ordered'!C:C,ROW(C9)))</f>
        <v>Births attended by skilled health personnel (%)</v>
      </c>
      <c r="D9" s="36" t="str" cm="1">
        <f t="array" ref="D9">IF(INDEX('DATA INPUT - ordered'!D:D,ROW(D9))="","",INDEX('DATA INPUT - ordered'!D:D,ROW(D9)))</f>
        <v>Economic status</v>
      </c>
      <c r="E9" s="36" t="str" cm="1">
        <f t="array" ref="E9">IF(INDEX('DATA INPUT - ordered'!E:E,ROW(E9))="","",INDEX('DATA INPUT - ordered'!E:E,ROW(E9)))</f>
        <v>Quintile 3</v>
      </c>
      <c r="F9" s="37" cm="1">
        <f t="array" ref="F9">IF(INDEX('DATA INPUT - ordered'!F:F,ROW(F9))="","",INDEX('DATA INPUT - ordered'!F:F,ROW(F9)))</f>
        <v>96</v>
      </c>
      <c r="G9" s="38" cm="1">
        <f t="array" ref="G9">IF(INDEX('DATA INPUT - ordered'!H:H,ROW(G9))="","",INDEX('DATA INPUT - ordered'!H:H,ROW(G9)))</f>
        <v>1983.059</v>
      </c>
      <c r="H9" s="36" cm="1">
        <f t="array" ref="H9">IF(INDEX('DATA INPUT - ordered'!K:K,ROW(H9))="","",INDEX('DATA INPUT - ordered'!K:K,ROW(H9)))</f>
        <v>3</v>
      </c>
      <c r="I9" s="41">
        <f t="shared" si="0"/>
        <v>0.19625827850289573</v>
      </c>
      <c r="J9" s="41">
        <f t="shared" ref="J9:J50" si="8">IFERROR(I9+J8,"")</f>
        <v>0.61040139908294788</v>
      </c>
      <c r="K9" s="41">
        <f t="shared" si="1"/>
        <v>0.51227225983150004</v>
      </c>
      <c r="L9" s="73">
        <f t="shared" si="2"/>
        <v>100</v>
      </c>
      <c r="M9" s="41">
        <f t="shared" si="3"/>
        <v>0.96</v>
      </c>
      <c r="N9" s="41">
        <f t="shared" si="4"/>
        <v>3.1780538303479449</v>
      </c>
      <c r="O9" s="41">
        <f t="shared" si="5"/>
        <v>44.531550613020428</v>
      </c>
      <c r="P9" s="41">
        <f t="shared" si="6"/>
        <v>22.812278066332794</v>
      </c>
      <c r="Q9" s="41">
        <f t="shared" si="7"/>
        <v>141.52366499704294</v>
      </c>
      <c r="R9" s="94"/>
      <c r="S9" s="94"/>
    </row>
    <row r="10" spans="1:23" s="34" customFormat="1">
      <c r="A10" s="36" t="str" cm="1">
        <f t="array" ref="A10">IF(INDEX('DATA INPUT - ordered'!A:A,ROW(A10))="","",INDEX('DATA INPUT - ordered'!A:A,ROW(A10)))</f>
        <v>Indonesia</v>
      </c>
      <c r="B10" s="36" cm="1">
        <f t="array" ref="B10">IF(INDEX('DATA INPUT - ordered'!B:B,ROW(B10))="","",INDEX('DATA INPUT - ordered'!B:B,ROW(B10)))</f>
        <v>2017</v>
      </c>
      <c r="C10" s="36" t="str" cm="1">
        <f t="array" ref="C10">IF(INDEX('DATA INPUT - ordered'!C:C,ROW(C10))="","",INDEX('DATA INPUT - ordered'!C:C,ROW(C10)))</f>
        <v>Births attended by skilled health personnel (%)</v>
      </c>
      <c r="D10" s="36" t="str" cm="1">
        <f t="array" ref="D10">IF(INDEX('DATA INPUT - ordered'!D:D,ROW(D10))="","",INDEX('DATA INPUT - ordered'!D:D,ROW(D10)))</f>
        <v>Economic status</v>
      </c>
      <c r="E10" s="36" t="str" cm="1">
        <f t="array" ref="E10">IF(INDEX('DATA INPUT - ordered'!E:E,ROW(E10))="","",INDEX('DATA INPUT - ordered'!E:E,ROW(E10)))</f>
        <v>Quintile 4</v>
      </c>
      <c r="F10" s="37" cm="1">
        <f t="array" ref="F10">IF(INDEX('DATA INPUT - ordered'!F:F,ROW(F10))="","",INDEX('DATA INPUT - ordered'!F:F,ROW(F10)))</f>
        <v>97</v>
      </c>
      <c r="G10" s="38" cm="1">
        <f t="array" ref="G10">IF(INDEX('DATA INPUT - ordered'!H:H,ROW(G10))="","",INDEX('DATA INPUT - ordered'!H:H,ROW(G10)))</f>
        <v>2052.1239999999998</v>
      </c>
      <c r="H10" s="36" cm="1">
        <f t="array" ref="H10">IF(INDEX('DATA INPUT - ordered'!K:K,ROW(H10))="","",INDEX('DATA INPUT - ordered'!K:K,ROW(H10)))</f>
        <v>4</v>
      </c>
      <c r="I10" s="41">
        <f t="shared" si="0"/>
        <v>0.20309346495211505</v>
      </c>
      <c r="J10" s="41">
        <f t="shared" si="8"/>
        <v>0.81349486403506299</v>
      </c>
      <c r="K10" s="41">
        <f t="shared" si="1"/>
        <v>0.71194813155900549</v>
      </c>
      <c r="L10" s="73">
        <f t="shared" si="2"/>
        <v>100</v>
      </c>
      <c r="M10" s="41">
        <f t="shared" si="3"/>
        <v>0.97</v>
      </c>
      <c r="N10" s="41">
        <f t="shared" si="4"/>
        <v>3.4760986898352719</v>
      </c>
      <c r="O10" s="41">
        <f t="shared" si="5"/>
        <v>45.300375274383761</v>
      </c>
      <c r="P10" s="41">
        <f t="shared" si="6"/>
        <v>32.251517535519291</v>
      </c>
      <c r="Q10" s="41">
        <f t="shared" si="7"/>
        <v>157.46857514033155</v>
      </c>
      <c r="R10" s="94"/>
      <c r="S10" s="94"/>
      <c r="T10" s="94"/>
      <c r="U10" s="94"/>
      <c r="V10" s="95"/>
    </row>
    <row r="11" spans="1:23" s="34" customFormat="1">
      <c r="A11" s="36" t="str" cm="1">
        <f t="array" ref="A11">IF(INDEX('DATA INPUT - ordered'!A:A,ROW(A11))="","",INDEX('DATA INPUT - ordered'!A:A,ROW(A11)))</f>
        <v>Indonesia</v>
      </c>
      <c r="B11" s="36" cm="1">
        <f t="array" ref="B11">IF(INDEX('DATA INPUT - ordered'!B:B,ROW(B11))="","",INDEX('DATA INPUT - ordered'!B:B,ROW(B11)))</f>
        <v>2017</v>
      </c>
      <c r="C11" s="36" t="str" cm="1">
        <f t="array" ref="C11">IF(INDEX('DATA INPUT - ordered'!C:C,ROW(C11))="","",INDEX('DATA INPUT - ordered'!C:C,ROW(C11)))</f>
        <v>Births attended by skilled health personnel (%)</v>
      </c>
      <c r="D11" s="36" t="str" cm="1">
        <f t="array" ref="D11">IF(INDEX('DATA INPUT - ordered'!D:D,ROW(D11))="","",INDEX('DATA INPUT - ordered'!D:D,ROW(D11)))</f>
        <v>Economic status</v>
      </c>
      <c r="E11" s="36" t="str" cm="1">
        <f t="array" ref="E11">IF(INDEX('DATA INPUT - ordered'!E:E,ROW(E11))="","",INDEX('DATA INPUT - ordered'!E:E,ROW(E11)))</f>
        <v>Quintile 5 (richest)</v>
      </c>
      <c r="F11" s="37" cm="1">
        <f t="array" ref="F11">IF(INDEX('DATA INPUT - ordered'!F:F,ROW(F11))="","",INDEX('DATA INPUT - ordered'!F:F,ROW(F11)))</f>
        <v>99.2</v>
      </c>
      <c r="G11" s="38" cm="1">
        <f t="array" ref="G11">IF(INDEX('DATA INPUT - ordered'!H:H,ROW(G11))="","",INDEX('DATA INPUT - ordered'!H:H,ROW(G11)))</f>
        <v>1884.51</v>
      </c>
      <c r="H11" s="36" cm="1">
        <f t="array" ref="H11">IF(INDEX('DATA INPUT - ordered'!K:K,ROW(H11))="","",INDEX('DATA INPUT - ordered'!K:K,ROW(H11)))</f>
        <v>5</v>
      </c>
      <c r="I11" s="41">
        <f t="shared" si="0"/>
        <v>0.18650513596493701</v>
      </c>
      <c r="J11" s="41">
        <f t="shared" si="8"/>
        <v>1</v>
      </c>
      <c r="K11" s="41">
        <f t="shared" si="1"/>
        <v>0.9067474320175315</v>
      </c>
      <c r="L11" s="73">
        <f t="shared" si="2"/>
        <v>100</v>
      </c>
      <c r="M11" s="41">
        <f t="shared" si="3"/>
        <v>0.99199999999999999</v>
      </c>
      <c r="N11" s="41">
        <f t="shared" si="4"/>
        <v>4.8202815656050362</v>
      </c>
      <c r="O11" s="41">
        <f t="shared" si="5"/>
        <v>43.410943320780305</v>
      </c>
      <c r="P11" s="41">
        <f t="shared" si="6"/>
        <v>39.362761377576156</v>
      </c>
      <c r="Q11" s="41">
        <f t="shared" si="7"/>
        <v>209.25296983468237</v>
      </c>
      <c r="R11" s="94"/>
      <c r="S11" s="94"/>
      <c r="T11" s="94"/>
      <c r="U11" s="94"/>
      <c r="V11" s="95"/>
      <c r="W11" s="95"/>
    </row>
    <row r="12" spans="1:23" s="34" customFormat="1">
      <c r="A12" s="36" t="str" cm="1">
        <f t="array" ref="A12">IF(INDEX('DATA INPUT - ordered'!A:A,ROW(A12))="","",INDEX('DATA INPUT - ordered'!A:A,ROW(A12)))</f>
        <v/>
      </c>
      <c r="B12" s="36" t="str" cm="1">
        <f t="array" ref="B12">IF(INDEX('DATA INPUT - ordered'!B:B,ROW(B12))="","",INDEX('DATA INPUT - ordered'!B:B,ROW(B12)))</f>
        <v/>
      </c>
      <c r="C12" s="36" t="str" cm="1">
        <f t="array" ref="C12">IF(INDEX('DATA INPUT - ordered'!C:C,ROW(C12))="","",INDEX('DATA INPUT - ordered'!C:C,ROW(C12)))</f>
        <v/>
      </c>
      <c r="D12" s="36" t="str" cm="1">
        <f t="array" ref="D12">IF(INDEX('DATA INPUT - ordered'!D:D,ROW(D12))="","",INDEX('DATA INPUT - ordered'!D:D,ROW(D12)))</f>
        <v/>
      </c>
      <c r="E12" s="36" t="str" cm="1">
        <f t="array" ref="E12">IF(INDEX('DATA INPUT - ordered'!E:E,ROW(E12))="","",INDEX('DATA INPUT - ordered'!E:E,ROW(E12)))</f>
        <v/>
      </c>
      <c r="F12" s="37" t="str" cm="1">
        <f t="array" ref="F12">IF(INDEX('DATA INPUT - ordered'!F:F,ROW(F12))="","",INDEX('DATA INPUT - ordered'!F:F,ROW(F12)))</f>
        <v/>
      </c>
      <c r="G12" s="38" t="str" cm="1">
        <f t="array" ref="G12">IF(INDEX('DATA INPUT - ordered'!H:H,ROW(G12))="","",INDEX('DATA INPUT - ordered'!H:H,ROW(G12)))</f>
        <v/>
      </c>
      <c r="H12" s="36" t="str" cm="1">
        <f t="array" ref="H12">IF(INDEX('DATA INPUT - ordered'!K:K,ROW(H12))="","",INDEX('DATA INPUT - ordered'!K:K,ROW(H12)))</f>
        <v/>
      </c>
      <c r="I12" s="41" t="str">
        <f t="shared" si="0"/>
        <v/>
      </c>
      <c r="J12" s="41" t="str">
        <f t="shared" si="8"/>
        <v/>
      </c>
      <c r="K12" s="41" t="str">
        <f t="shared" si="1"/>
        <v/>
      </c>
      <c r="L12" s="73" t="str">
        <f t="shared" si="2"/>
        <v/>
      </c>
      <c r="M12" s="41" t="str">
        <f t="shared" si="3"/>
        <v/>
      </c>
      <c r="N12" s="41" t="str">
        <f t="shared" si="4"/>
        <v/>
      </c>
      <c r="O12" s="41" t="str">
        <f t="shared" si="5"/>
        <v/>
      </c>
      <c r="P12" s="41" t="str">
        <f t="shared" si="6"/>
        <v/>
      </c>
      <c r="Q12" s="41" t="str">
        <f t="shared" si="7"/>
        <v/>
      </c>
      <c r="R12" s="94"/>
      <c r="S12" s="94"/>
      <c r="T12" s="94"/>
      <c r="U12" s="94"/>
    </row>
    <row r="13" spans="1:23" s="34" customFormat="1">
      <c r="A13" s="36" t="str" cm="1">
        <f t="array" ref="A13">IF(INDEX('DATA INPUT - ordered'!A:A,ROW(A13))="","",INDEX('DATA INPUT - ordered'!A:A,ROW(A13)))</f>
        <v/>
      </c>
      <c r="B13" s="36" t="str" cm="1">
        <f t="array" ref="B13">IF(INDEX('DATA INPUT - ordered'!B:B,ROW(B13))="","",INDEX('DATA INPUT - ordered'!B:B,ROW(B13)))</f>
        <v/>
      </c>
      <c r="C13" s="36" t="str" cm="1">
        <f t="array" ref="C13">IF(INDEX('DATA INPUT - ordered'!C:C,ROW(C13))="","",INDEX('DATA INPUT - ordered'!C:C,ROW(C13)))</f>
        <v/>
      </c>
      <c r="D13" s="36" t="str" cm="1">
        <f t="array" ref="D13">IF(INDEX('DATA INPUT - ordered'!D:D,ROW(D13))="","",INDEX('DATA INPUT - ordered'!D:D,ROW(D13)))</f>
        <v/>
      </c>
      <c r="E13" s="36" t="str" cm="1">
        <f t="array" ref="E13">IF(INDEX('DATA INPUT - ordered'!E:E,ROW(E13))="","",INDEX('DATA INPUT - ordered'!E:E,ROW(E13)))</f>
        <v/>
      </c>
      <c r="F13" s="37" t="str" cm="1">
        <f t="array" ref="F13">IF(INDEX('DATA INPUT - ordered'!F:F,ROW(F13))="","",INDEX('DATA INPUT - ordered'!F:F,ROW(F13)))</f>
        <v/>
      </c>
      <c r="G13" s="38" t="str" cm="1">
        <f t="array" ref="G13">IF(INDEX('DATA INPUT - ordered'!H:H,ROW(G13))="","",INDEX('DATA INPUT - ordered'!H:H,ROW(G13)))</f>
        <v/>
      </c>
      <c r="H13" s="36" t="str" cm="1">
        <f t="array" ref="H13">IF(INDEX('DATA INPUT - ordered'!K:K,ROW(H13))="","",INDEX('DATA INPUT - ordered'!K:K,ROW(H13)))</f>
        <v/>
      </c>
      <c r="I13" s="41" t="str">
        <f t="shared" si="0"/>
        <v/>
      </c>
      <c r="J13" s="41" t="str">
        <f t="shared" si="8"/>
        <v/>
      </c>
      <c r="K13" s="41" t="str">
        <f t="shared" si="1"/>
        <v/>
      </c>
      <c r="L13" s="73" t="str">
        <f t="shared" si="2"/>
        <v/>
      </c>
      <c r="M13" s="41" t="str">
        <f t="shared" si="3"/>
        <v/>
      </c>
      <c r="N13" s="41" t="str">
        <f t="shared" si="4"/>
        <v/>
      </c>
      <c r="O13" s="41" t="str">
        <f t="shared" si="5"/>
        <v/>
      </c>
      <c r="P13" s="41" t="str">
        <f t="shared" si="6"/>
        <v/>
      </c>
      <c r="Q13" s="41" t="str">
        <f t="shared" si="7"/>
        <v/>
      </c>
      <c r="R13" s="94"/>
      <c r="S13" s="94"/>
      <c r="T13" s="97"/>
      <c r="U13" s="96"/>
      <c r="V13" s="98"/>
    </row>
    <row r="14" spans="1:23" s="34" customFormat="1">
      <c r="A14" s="36" t="str" cm="1">
        <f t="array" ref="A14">IF(INDEX('DATA INPUT - ordered'!A:A,ROW(A14))="","",INDEX('DATA INPUT - ordered'!A:A,ROW(A14)))</f>
        <v/>
      </c>
      <c r="B14" s="36" t="str" cm="1">
        <f t="array" ref="B14">IF(INDEX('DATA INPUT - ordered'!B:B,ROW(B14))="","",INDEX('DATA INPUT - ordered'!B:B,ROW(B14)))</f>
        <v/>
      </c>
      <c r="C14" s="36" t="str" cm="1">
        <f t="array" ref="C14">IF(INDEX('DATA INPUT - ordered'!C:C,ROW(C14))="","",INDEX('DATA INPUT - ordered'!C:C,ROW(C14)))</f>
        <v/>
      </c>
      <c r="D14" s="36" t="str" cm="1">
        <f t="array" ref="D14">IF(INDEX('DATA INPUT - ordered'!D:D,ROW(D14))="","",INDEX('DATA INPUT - ordered'!D:D,ROW(D14)))</f>
        <v/>
      </c>
      <c r="E14" s="36" t="str" cm="1">
        <f t="array" ref="E14">IF(INDEX('DATA INPUT - ordered'!E:E,ROW(E14))="","",INDEX('DATA INPUT - ordered'!E:E,ROW(E14)))</f>
        <v/>
      </c>
      <c r="F14" s="37" t="str" cm="1">
        <f t="array" ref="F14">IF(INDEX('DATA INPUT - ordered'!F:F,ROW(F14))="","",INDEX('DATA INPUT - ordered'!F:F,ROW(F14)))</f>
        <v/>
      </c>
      <c r="G14" s="38" t="str" cm="1">
        <f t="array" ref="G14">IF(INDEX('DATA INPUT - ordered'!H:H,ROW(G14))="","",INDEX('DATA INPUT - ordered'!H:H,ROW(G14)))</f>
        <v/>
      </c>
      <c r="H14" s="36" t="str" cm="1">
        <f t="array" ref="H14">IF(INDEX('DATA INPUT - ordered'!K:K,ROW(H14))="","",INDEX('DATA INPUT - ordered'!K:K,ROW(H14)))</f>
        <v/>
      </c>
      <c r="I14" s="41" t="str">
        <f t="shared" si="0"/>
        <v/>
      </c>
      <c r="J14" s="41" t="str">
        <f t="shared" si="8"/>
        <v/>
      </c>
      <c r="K14" s="41" t="str">
        <f t="shared" si="1"/>
        <v/>
      </c>
      <c r="L14" s="73" t="str">
        <f t="shared" si="2"/>
        <v/>
      </c>
      <c r="M14" s="41" t="str">
        <f t="shared" si="3"/>
        <v/>
      </c>
      <c r="N14" s="41" t="str">
        <f t="shared" si="4"/>
        <v/>
      </c>
      <c r="O14" s="41" t="str">
        <f t="shared" si="5"/>
        <v/>
      </c>
      <c r="P14" s="41" t="str">
        <f t="shared" si="6"/>
        <v/>
      </c>
      <c r="Q14" s="41" t="str">
        <f t="shared" si="7"/>
        <v/>
      </c>
      <c r="R14" s="94"/>
      <c r="S14" s="94"/>
      <c r="T14" s="94"/>
      <c r="U14" s="94"/>
      <c r="V14" s="94"/>
    </row>
    <row r="15" spans="1:23" s="34" customFormat="1">
      <c r="A15" s="36" t="str" cm="1">
        <f t="array" ref="A15">IF(INDEX('DATA INPUT - ordered'!A:A,ROW(A15))="","",INDEX('DATA INPUT - ordered'!A:A,ROW(A15)))</f>
        <v/>
      </c>
      <c r="B15" s="36" t="str" cm="1">
        <f t="array" ref="B15">IF(INDEX('DATA INPUT - ordered'!B:B,ROW(B15))="","",INDEX('DATA INPUT - ordered'!B:B,ROW(B15)))</f>
        <v/>
      </c>
      <c r="C15" s="36" t="str" cm="1">
        <f t="array" ref="C15">IF(INDEX('DATA INPUT - ordered'!C:C,ROW(C15))="","",INDEX('DATA INPUT - ordered'!C:C,ROW(C15)))</f>
        <v/>
      </c>
      <c r="D15" s="36" t="str" cm="1">
        <f t="array" ref="D15">IF(INDEX('DATA INPUT - ordered'!D:D,ROW(D15))="","",INDEX('DATA INPUT - ordered'!D:D,ROW(D15)))</f>
        <v/>
      </c>
      <c r="E15" s="36" t="str" cm="1">
        <f t="array" ref="E15">IF(INDEX('DATA INPUT - ordered'!E:E,ROW(E15))="","",INDEX('DATA INPUT - ordered'!E:E,ROW(E15)))</f>
        <v/>
      </c>
      <c r="F15" s="37" t="str" cm="1">
        <f t="array" ref="F15">IF(INDEX('DATA INPUT - ordered'!F:F,ROW(F15))="","",INDEX('DATA INPUT - ordered'!F:F,ROW(F15)))</f>
        <v/>
      </c>
      <c r="G15" s="38" t="str" cm="1">
        <f t="array" ref="G15">IF(INDEX('DATA INPUT - ordered'!H:H,ROW(G15))="","",INDEX('DATA INPUT - ordered'!H:H,ROW(G15)))</f>
        <v/>
      </c>
      <c r="H15" s="36" t="str" cm="1">
        <f t="array" ref="H15">IF(INDEX('DATA INPUT - ordered'!K:K,ROW(H15))="","",INDEX('DATA INPUT - ordered'!K:K,ROW(H15)))</f>
        <v/>
      </c>
      <c r="I15" s="41" t="str">
        <f t="shared" si="0"/>
        <v/>
      </c>
      <c r="J15" s="41" t="str">
        <f t="shared" si="8"/>
        <v/>
      </c>
      <c r="K15" s="41" t="str">
        <f t="shared" si="1"/>
        <v/>
      </c>
      <c r="L15" s="73" t="str">
        <f t="shared" si="2"/>
        <v/>
      </c>
      <c r="M15" s="41" t="str">
        <f t="shared" si="3"/>
        <v/>
      </c>
      <c r="N15" s="41" t="str">
        <f t="shared" si="4"/>
        <v/>
      </c>
      <c r="O15" s="41" t="str">
        <f t="shared" si="5"/>
        <v/>
      </c>
      <c r="P15" s="41" t="str">
        <f t="shared" si="6"/>
        <v/>
      </c>
      <c r="Q15" s="41" t="str">
        <f t="shared" si="7"/>
        <v/>
      </c>
      <c r="R15" s="94"/>
      <c r="S15" s="94"/>
      <c r="T15" s="94"/>
      <c r="U15" s="94"/>
      <c r="V15" s="94"/>
    </row>
    <row r="16" spans="1:23" s="34" customFormat="1">
      <c r="A16" s="36" t="str" cm="1">
        <f t="array" ref="A16">IF(INDEX('DATA INPUT - ordered'!A:A,ROW(A16))="","",INDEX('DATA INPUT - ordered'!A:A,ROW(A16)))</f>
        <v/>
      </c>
      <c r="B16" s="36" t="str" cm="1">
        <f t="array" ref="B16">IF(INDEX('DATA INPUT - ordered'!B:B,ROW(B16))="","",INDEX('DATA INPUT - ordered'!B:B,ROW(B16)))</f>
        <v/>
      </c>
      <c r="C16" s="36" t="str" cm="1">
        <f t="array" ref="C16">IF(INDEX('DATA INPUT - ordered'!C:C,ROW(C16))="","",INDEX('DATA INPUT - ordered'!C:C,ROW(C16)))</f>
        <v/>
      </c>
      <c r="D16" s="36" t="str" cm="1">
        <f t="array" ref="D16">IF(INDEX('DATA INPUT - ordered'!D:D,ROW(D16))="","",INDEX('DATA INPUT - ordered'!D:D,ROW(D16)))</f>
        <v/>
      </c>
      <c r="E16" s="36" t="str" cm="1">
        <f t="array" ref="E16">IF(INDEX('DATA INPUT - ordered'!E:E,ROW(E16))="","",INDEX('DATA INPUT - ordered'!E:E,ROW(E16)))</f>
        <v/>
      </c>
      <c r="F16" s="37" t="str" cm="1">
        <f t="array" ref="F16">IF(INDEX('DATA INPUT - ordered'!F:F,ROW(F16))="","",INDEX('DATA INPUT - ordered'!F:F,ROW(F16)))</f>
        <v/>
      </c>
      <c r="G16" s="38" t="str" cm="1">
        <f t="array" ref="G16">IF(INDEX('DATA INPUT - ordered'!H:H,ROW(G16))="","",INDEX('DATA INPUT - ordered'!H:H,ROW(G16)))</f>
        <v/>
      </c>
      <c r="H16" s="36" t="str" cm="1">
        <f t="array" ref="H16">IF(INDEX('DATA INPUT - ordered'!K:K,ROW(H16))="","",INDEX('DATA INPUT - ordered'!K:K,ROW(H16)))</f>
        <v/>
      </c>
      <c r="I16" s="41" t="str">
        <f t="shared" si="0"/>
        <v/>
      </c>
      <c r="J16" s="41" t="str">
        <f t="shared" si="8"/>
        <v/>
      </c>
      <c r="K16" s="41" t="str">
        <f t="shared" si="1"/>
        <v/>
      </c>
      <c r="L16" s="73" t="str">
        <f t="shared" si="2"/>
        <v/>
      </c>
      <c r="M16" s="41" t="str">
        <f t="shared" si="3"/>
        <v/>
      </c>
      <c r="N16" s="41" t="str">
        <f t="shared" si="4"/>
        <v/>
      </c>
      <c r="O16" s="41" t="str">
        <f t="shared" si="5"/>
        <v/>
      </c>
      <c r="P16" s="41" t="str">
        <f t="shared" si="6"/>
        <v/>
      </c>
      <c r="Q16" s="41" t="str">
        <f t="shared" si="7"/>
        <v/>
      </c>
      <c r="R16" s="94"/>
      <c r="S16" s="94"/>
      <c r="T16" s="94"/>
      <c r="U16" s="94"/>
    </row>
    <row r="17" spans="1:22" s="34" customFormat="1">
      <c r="A17" s="36" t="str" cm="1">
        <f t="array" ref="A17">IF(INDEX('DATA INPUT - ordered'!A:A,ROW(A17))="","",INDEX('DATA INPUT - ordered'!A:A,ROW(A17)))</f>
        <v/>
      </c>
      <c r="B17" s="36" t="str" cm="1">
        <f t="array" ref="B17">IF(INDEX('DATA INPUT - ordered'!B:B,ROW(B17))="","",INDEX('DATA INPUT - ordered'!B:B,ROW(B17)))</f>
        <v/>
      </c>
      <c r="C17" s="36" t="str" cm="1">
        <f t="array" ref="C17">IF(INDEX('DATA INPUT - ordered'!C:C,ROW(C17))="","",INDEX('DATA INPUT - ordered'!C:C,ROW(C17)))</f>
        <v/>
      </c>
      <c r="D17" s="36" t="str" cm="1">
        <f t="array" ref="D17">IF(INDEX('DATA INPUT - ordered'!D:D,ROW(D17))="","",INDEX('DATA INPUT - ordered'!D:D,ROW(D17)))</f>
        <v/>
      </c>
      <c r="E17" s="36" t="str" cm="1">
        <f t="array" ref="E17">IF(INDEX('DATA INPUT - ordered'!E:E,ROW(E17))="","",INDEX('DATA INPUT - ordered'!E:E,ROW(E17)))</f>
        <v/>
      </c>
      <c r="F17" s="37" t="str" cm="1">
        <f t="array" ref="F17">IF(INDEX('DATA INPUT - ordered'!F:F,ROW(F17))="","",INDEX('DATA INPUT - ordered'!F:F,ROW(F17)))</f>
        <v/>
      </c>
      <c r="G17" s="38" t="str" cm="1">
        <f t="array" ref="G17">IF(INDEX('DATA INPUT - ordered'!H:H,ROW(G17))="","",INDEX('DATA INPUT - ordered'!H:H,ROW(G17)))</f>
        <v/>
      </c>
      <c r="H17" s="36" t="str" cm="1">
        <f t="array" ref="H17">IF(INDEX('DATA INPUT - ordered'!K:K,ROW(H17))="","",INDEX('DATA INPUT - ordered'!K:K,ROW(H17)))</f>
        <v/>
      </c>
      <c r="I17" s="41" t="str">
        <f t="shared" si="0"/>
        <v/>
      </c>
      <c r="J17" s="41" t="str">
        <f t="shared" si="8"/>
        <v/>
      </c>
      <c r="K17" s="41" t="str">
        <f t="shared" si="1"/>
        <v/>
      </c>
      <c r="L17" s="73" t="str">
        <f t="shared" si="2"/>
        <v/>
      </c>
      <c r="M17" s="41" t="str">
        <f t="shared" si="3"/>
        <v/>
      </c>
      <c r="N17" s="41" t="str">
        <f t="shared" si="4"/>
        <v/>
      </c>
      <c r="O17" s="41" t="str">
        <f t="shared" si="5"/>
        <v/>
      </c>
      <c r="P17" s="41" t="str">
        <f t="shared" si="6"/>
        <v/>
      </c>
      <c r="Q17" s="41" t="str">
        <f t="shared" si="7"/>
        <v/>
      </c>
      <c r="R17" s="94"/>
      <c r="S17" s="94"/>
      <c r="T17" s="94"/>
      <c r="U17" s="94"/>
    </row>
    <row r="18" spans="1:22" s="34" customFormat="1">
      <c r="A18" s="36" t="str" cm="1">
        <f t="array" ref="A18">IF(INDEX('DATA INPUT - ordered'!A:A,ROW(A18))="","",INDEX('DATA INPUT - ordered'!A:A,ROW(A18)))</f>
        <v/>
      </c>
      <c r="B18" s="36" t="str" cm="1">
        <f t="array" ref="B18">IF(INDEX('DATA INPUT - ordered'!B:B,ROW(B18))="","",INDEX('DATA INPUT - ordered'!B:B,ROW(B18)))</f>
        <v/>
      </c>
      <c r="C18" s="36" t="str" cm="1">
        <f t="array" ref="C18">IF(INDEX('DATA INPUT - ordered'!C:C,ROW(C18))="","",INDEX('DATA INPUT - ordered'!C:C,ROW(C18)))</f>
        <v/>
      </c>
      <c r="D18" s="36" t="str" cm="1">
        <f t="array" ref="D18">IF(INDEX('DATA INPUT - ordered'!D:D,ROW(D18))="","",INDEX('DATA INPUT - ordered'!D:D,ROW(D18)))</f>
        <v/>
      </c>
      <c r="E18" s="36" t="str" cm="1">
        <f t="array" ref="E18">IF(INDEX('DATA INPUT - ordered'!E:E,ROW(E18))="","",INDEX('DATA INPUT - ordered'!E:E,ROW(E18)))</f>
        <v/>
      </c>
      <c r="F18" s="37" t="str" cm="1">
        <f t="array" ref="F18">IF(INDEX('DATA INPUT - ordered'!F:F,ROW(F18))="","",INDEX('DATA INPUT - ordered'!F:F,ROW(F18)))</f>
        <v/>
      </c>
      <c r="G18" s="38" t="str" cm="1">
        <f t="array" ref="G18">IF(INDEX('DATA INPUT - ordered'!H:H,ROW(G18))="","",INDEX('DATA INPUT - ordered'!H:H,ROW(G18)))</f>
        <v/>
      </c>
      <c r="H18" s="36" t="str" cm="1">
        <f t="array" ref="H18">IF(INDEX('DATA INPUT - ordered'!K:K,ROW(H18))="","",INDEX('DATA INPUT - ordered'!K:K,ROW(H18)))</f>
        <v/>
      </c>
      <c r="I18" s="41" t="str">
        <f t="shared" si="0"/>
        <v/>
      </c>
      <c r="J18" s="41" t="str">
        <f t="shared" si="8"/>
        <v/>
      </c>
      <c r="K18" s="41" t="str">
        <f t="shared" si="1"/>
        <v/>
      </c>
      <c r="L18" s="73" t="str">
        <f t="shared" si="2"/>
        <v/>
      </c>
      <c r="M18" s="41" t="str">
        <f t="shared" si="3"/>
        <v/>
      </c>
      <c r="N18" s="41" t="str">
        <f t="shared" si="4"/>
        <v/>
      </c>
      <c r="O18" s="41" t="str">
        <f t="shared" si="5"/>
        <v/>
      </c>
      <c r="P18" s="41" t="str">
        <f t="shared" si="6"/>
        <v/>
      </c>
      <c r="Q18" s="41" t="str">
        <f t="shared" si="7"/>
        <v/>
      </c>
      <c r="R18" s="94"/>
      <c r="S18" s="94"/>
      <c r="T18" s="94"/>
      <c r="U18" s="94"/>
    </row>
    <row r="19" spans="1:22" s="34" customFormat="1">
      <c r="A19" s="36" t="str" cm="1">
        <f t="array" ref="A19">IF(INDEX('DATA INPUT - ordered'!A:A,ROW(A19))="","",INDEX('DATA INPUT - ordered'!A:A,ROW(A19)))</f>
        <v/>
      </c>
      <c r="B19" s="36" t="str" cm="1">
        <f t="array" ref="B19">IF(INDEX('DATA INPUT - ordered'!B:B,ROW(B19))="","",INDEX('DATA INPUT - ordered'!B:B,ROW(B19)))</f>
        <v/>
      </c>
      <c r="C19" s="36" t="str" cm="1">
        <f t="array" ref="C19">IF(INDEX('DATA INPUT - ordered'!C:C,ROW(C19))="","",INDEX('DATA INPUT - ordered'!C:C,ROW(C19)))</f>
        <v/>
      </c>
      <c r="D19" s="36" t="str" cm="1">
        <f t="array" ref="D19">IF(INDEX('DATA INPUT - ordered'!D:D,ROW(D19))="","",INDEX('DATA INPUT - ordered'!D:D,ROW(D19)))</f>
        <v/>
      </c>
      <c r="E19" s="36" t="str" cm="1">
        <f t="array" ref="E19">IF(INDEX('DATA INPUT - ordered'!E:E,ROW(E19))="","",INDEX('DATA INPUT - ordered'!E:E,ROW(E19)))</f>
        <v/>
      </c>
      <c r="F19" s="37" t="str" cm="1">
        <f t="array" ref="F19">IF(INDEX('DATA INPUT - ordered'!F:F,ROW(F19))="","",INDEX('DATA INPUT - ordered'!F:F,ROW(F19)))</f>
        <v/>
      </c>
      <c r="G19" s="38" t="str" cm="1">
        <f t="array" ref="G19">IF(INDEX('DATA INPUT - ordered'!H:H,ROW(G19))="","",INDEX('DATA INPUT - ordered'!H:H,ROW(G19)))</f>
        <v/>
      </c>
      <c r="H19" s="36" t="str" cm="1">
        <f t="array" ref="H19">IF(INDEX('DATA INPUT - ordered'!K:K,ROW(H19))="","",INDEX('DATA INPUT - ordered'!K:K,ROW(H19)))</f>
        <v/>
      </c>
      <c r="I19" s="41" t="str">
        <f t="shared" si="0"/>
        <v/>
      </c>
      <c r="J19" s="41" t="str">
        <f t="shared" si="8"/>
        <v/>
      </c>
      <c r="K19" s="41" t="str">
        <f t="shared" si="1"/>
        <v/>
      </c>
      <c r="L19" s="73" t="str">
        <f t="shared" si="2"/>
        <v/>
      </c>
      <c r="M19" s="41" t="str">
        <f t="shared" si="3"/>
        <v/>
      </c>
      <c r="N19" s="41" t="str">
        <f t="shared" si="4"/>
        <v/>
      </c>
      <c r="O19" s="41" t="str">
        <f t="shared" si="5"/>
        <v/>
      </c>
      <c r="P19" s="41" t="str">
        <f t="shared" si="6"/>
        <v/>
      </c>
      <c r="Q19" s="41" t="str">
        <f t="shared" si="7"/>
        <v/>
      </c>
      <c r="R19" s="94"/>
      <c r="S19" s="94"/>
    </row>
    <row r="20" spans="1:22" s="34" customFormat="1">
      <c r="A20" s="36" t="str" cm="1">
        <f t="array" ref="A20">IF(INDEX('DATA INPUT - ordered'!A:A,ROW(A20))="","",INDEX('DATA INPUT - ordered'!A:A,ROW(A20)))</f>
        <v/>
      </c>
      <c r="B20" s="36" t="str" cm="1">
        <f t="array" ref="B20">IF(INDEX('DATA INPUT - ordered'!B:B,ROW(B20))="","",INDEX('DATA INPUT - ordered'!B:B,ROW(B20)))</f>
        <v/>
      </c>
      <c r="C20" s="36" t="str" cm="1">
        <f t="array" ref="C20">IF(INDEX('DATA INPUT - ordered'!C:C,ROW(C20))="","",INDEX('DATA INPUT - ordered'!C:C,ROW(C20)))</f>
        <v/>
      </c>
      <c r="D20" s="36" t="str" cm="1">
        <f t="array" ref="D20">IF(INDEX('DATA INPUT - ordered'!D:D,ROW(D20))="","",INDEX('DATA INPUT - ordered'!D:D,ROW(D20)))</f>
        <v/>
      </c>
      <c r="E20" s="36" t="str" cm="1">
        <f t="array" ref="E20">IF(INDEX('DATA INPUT - ordered'!E:E,ROW(E20))="","",INDEX('DATA INPUT - ordered'!E:E,ROW(E20)))</f>
        <v/>
      </c>
      <c r="F20" s="37" t="str" cm="1">
        <f t="array" ref="F20">IF(INDEX('DATA INPUT - ordered'!F:F,ROW(F20))="","",INDEX('DATA INPUT - ordered'!F:F,ROW(F20)))</f>
        <v/>
      </c>
      <c r="G20" s="38" t="str" cm="1">
        <f t="array" ref="G20">IF(INDEX('DATA INPUT - ordered'!H:H,ROW(G20))="","",INDEX('DATA INPUT - ordered'!H:H,ROW(G20)))</f>
        <v/>
      </c>
      <c r="H20" s="36" t="str" cm="1">
        <f t="array" ref="H20">IF(INDEX('DATA INPUT - ordered'!K:K,ROW(H20))="","",INDEX('DATA INPUT - ordered'!K:K,ROW(H20)))</f>
        <v/>
      </c>
      <c r="I20" s="41" t="str">
        <f t="shared" si="0"/>
        <v/>
      </c>
      <c r="J20" s="41" t="str">
        <f t="shared" si="8"/>
        <v/>
      </c>
      <c r="K20" s="41" t="str">
        <f t="shared" si="1"/>
        <v/>
      </c>
      <c r="L20" s="73" t="str">
        <f t="shared" si="2"/>
        <v/>
      </c>
      <c r="M20" s="41" t="str">
        <f t="shared" si="3"/>
        <v/>
      </c>
      <c r="N20" s="41" t="str">
        <f t="shared" si="4"/>
        <v/>
      </c>
      <c r="O20" s="41" t="str">
        <f t="shared" si="5"/>
        <v/>
      </c>
      <c r="P20" s="41" t="str">
        <f t="shared" si="6"/>
        <v/>
      </c>
      <c r="Q20" s="41" t="str">
        <f t="shared" si="7"/>
        <v/>
      </c>
      <c r="R20" s="94"/>
      <c r="S20" s="94"/>
      <c r="T20" s="94"/>
      <c r="U20" s="94"/>
      <c r="V20" s="95"/>
    </row>
    <row r="21" spans="1:22" s="34" customFormat="1">
      <c r="A21" s="36" t="str" cm="1">
        <f t="array" ref="A21">IF(INDEX('DATA INPUT - ordered'!A:A,ROW(A21))="","",INDEX('DATA INPUT - ordered'!A:A,ROW(A21)))</f>
        <v/>
      </c>
      <c r="B21" s="36" t="str" cm="1">
        <f t="array" ref="B21">IF(INDEX('DATA INPUT - ordered'!B:B,ROW(B21))="","",INDEX('DATA INPUT - ordered'!B:B,ROW(B21)))</f>
        <v/>
      </c>
      <c r="C21" s="36" t="str" cm="1">
        <f t="array" ref="C21">IF(INDEX('DATA INPUT - ordered'!C:C,ROW(C21))="","",INDEX('DATA INPUT - ordered'!C:C,ROW(C21)))</f>
        <v/>
      </c>
      <c r="D21" s="36" t="str" cm="1">
        <f t="array" ref="D21">IF(INDEX('DATA INPUT - ordered'!D:D,ROW(D21))="","",INDEX('DATA INPUT - ordered'!D:D,ROW(D21)))</f>
        <v/>
      </c>
      <c r="E21" s="36" t="str" cm="1">
        <f t="array" ref="E21">IF(INDEX('DATA INPUT - ordered'!E:E,ROW(E21))="","",INDEX('DATA INPUT - ordered'!E:E,ROW(E21)))</f>
        <v/>
      </c>
      <c r="F21" s="37" t="str" cm="1">
        <f t="array" ref="F21">IF(INDEX('DATA INPUT - ordered'!F:F,ROW(F21))="","",INDEX('DATA INPUT - ordered'!F:F,ROW(F21)))</f>
        <v/>
      </c>
      <c r="G21" s="38" t="str" cm="1">
        <f t="array" ref="G21">IF(INDEX('DATA INPUT - ordered'!H:H,ROW(G21))="","",INDEX('DATA INPUT - ordered'!H:H,ROW(G21)))</f>
        <v/>
      </c>
      <c r="H21" s="36" t="str" cm="1">
        <f t="array" ref="H21">IF(INDEX('DATA INPUT - ordered'!K:K,ROW(H21))="","",INDEX('DATA INPUT - ordered'!K:K,ROW(H21)))</f>
        <v/>
      </c>
      <c r="I21" s="41" t="str">
        <f t="shared" si="0"/>
        <v/>
      </c>
      <c r="J21" s="41" t="str">
        <f t="shared" si="8"/>
        <v/>
      </c>
      <c r="K21" s="41" t="str">
        <f t="shared" si="1"/>
        <v/>
      </c>
      <c r="L21" s="73" t="str">
        <f t="shared" si="2"/>
        <v/>
      </c>
      <c r="M21" s="41" t="str">
        <f t="shared" si="3"/>
        <v/>
      </c>
      <c r="N21" s="41" t="str">
        <f t="shared" si="4"/>
        <v/>
      </c>
      <c r="O21" s="41" t="str">
        <f t="shared" si="5"/>
        <v/>
      </c>
      <c r="P21" s="41" t="str">
        <f t="shared" si="6"/>
        <v/>
      </c>
      <c r="Q21" s="41" t="str">
        <f t="shared" si="7"/>
        <v/>
      </c>
      <c r="R21" s="94"/>
      <c r="S21" s="94"/>
      <c r="T21" s="94"/>
      <c r="U21" s="94"/>
    </row>
    <row r="22" spans="1:22" s="34" customFormat="1">
      <c r="A22" s="36" t="str" cm="1">
        <f t="array" ref="A22">IF(INDEX('DATA INPUT - ordered'!A:A,ROW(A22))="","",INDEX('DATA INPUT - ordered'!A:A,ROW(A22)))</f>
        <v/>
      </c>
      <c r="B22" s="36" t="str" cm="1">
        <f t="array" ref="B22">IF(INDEX('DATA INPUT - ordered'!B:B,ROW(B22))="","",INDEX('DATA INPUT - ordered'!B:B,ROW(B22)))</f>
        <v/>
      </c>
      <c r="C22" s="36" t="str" cm="1">
        <f t="array" ref="C22">IF(INDEX('DATA INPUT - ordered'!C:C,ROW(C22))="","",INDEX('DATA INPUT - ordered'!C:C,ROW(C22)))</f>
        <v/>
      </c>
      <c r="D22" s="36" t="str" cm="1">
        <f t="array" ref="D22">IF(INDEX('DATA INPUT - ordered'!D:D,ROW(D22))="","",INDEX('DATA INPUT - ordered'!D:D,ROW(D22)))</f>
        <v/>
      </c>
      <c r="E22" s="36" t="str" cm="1">
        <f t="array" ref="E22">IF(INDEX('DATA INPUT - ordered'!E:E,ROW(E22))="","",INDEX('DATA INPUT - ordered'!E:E,ROW(E22)))</f>
        <v/>
      </c>
      <c r="F22" s="37" t="str" cm="1">
        <f t="array" ref="F22">IF(INDEX('DATA INPUT - ordered'!F:F,ROW(F22))="","",INDEX('DATA INPUT - ordered'!F:F,ROW(F22)))</f>
        <v/>
      </c>
      <c r="G22" s="38" t="str" cm="1">
        <f t="array" ref="G22">IF(INDEX('DATA INPUT - ordered'!H:H,ROW(G22))="","",INDEX('DATA INPUT - ordered'!H:H,ROW(G22)))</f>
        <v/>
      </c>
      <c r="H22" s="36" t="str" cm="1">
        <f t="array" ref="H22">IF(INDEX('DATA INPUT - ordered'!K:K,ROW(H22))="","",INDEX('DATA INPUT - ordered'!K:K,ROW(H22)))</f>
        <v/>
      </c>
      <c r="I22" s="41" t="str">
        <f t="shared" si="0"/>
        <v/>
      </c>
      <c r="J22" s="41" t="str">
        <f t="shared" si="8"/>
        <v/>
      </c>
      <c r="K22" s="41" t="str">
        <f t="shared" si="1"/>
        <v/>
      </c>
      <c r="L22" s="73" t="str">
        <f t="shared" si="2"/>
        <v/>
      </c>
      <c r="M22" s="41" t="str">
        <f t="shared" si="3"/>
        <v/>
      </c>
      <c r="N22" s="41" t="str">
        <f t="shared" si="4"/>
        <v/>
      </c>
      <c r="O22" s="41" t="str">
        <f t="shared" si="5"/>
        <v/>
      </c>
      <c r="P22" s="41" t="str">
        <f t="shared" si="6"/>
        <v/>
      </c>
      <c r="Q22" s="41" t="str">
        <f t="shared" si="7"/>
        <v/>
      </c>
      <c r="R22" s="94"/>
      <c r="S22" s="94"/>
      <c r="T22" s="94"/>
      <c r="U22" s="94"/>
    </row>
    <row r="23" spans="1:22" s="34" customFormat="1">
      <c r="A23" s="36" t="str" cm="1">
        <f t="array" ref="A23">IF(INDEX('DATA INPUT - ordered'!A:A,ROW(A23))="","",INDEX('DATA INPUT - ordered'!A:A,ROW(A23)))</f>
        <v/>
      </c>
      <c r="B23" s="36" t="str" cm="1">
        <f t="array" ref="B23">IF(INDEX('DATA INPUT - ordered'!B:B,ROW(B23))="","",INDEX('DATA INPUT - ordered'!B:B,ROW(B23)))</f>
        <v/>
      </c>
      <c r="C23" s="36" t="str" cm="1">
        <f t="array" ref="C23">IF(INDEX('DATA INPUT - ordered'!C:C,ROW(C23))="","",INDEX('DATA INPUT - ordered'!C:C,ROW(C23)))</f>
        <v/>
      </c>
      <c r="D23" s="36" t="str" cm="1">
        <f t="array" ref="D23">IF(INDEX('DATA INPUT - ordered'!D:D,ROW(D23))="","",INDEX('DATA INPUT - ordered'!D:D,ROW(D23)))</f>
        <v/>
      </c>
      <c r="E23" s="36" t="str" cm="1">
        <f t="array" ref="E23">IF(INDEX('DATA INPUT - ordered'!E:E,ROW(E23))="","",INDEX('DATA INPUT - ordered'!E:E,ROW(E23)))</f>
        <v/>
      </c>
      <c r="F23" s="37" t="str" cm="1">
        <f t="array" ref="F23">IF(INDEX('DATA INPUT - ordered'!F:F,ROW(F23))="","",INDEX('DATA INPUT - ordered'!F:F,ROW(F23)))</f>
        <v/>
      </c>
      <c r="G23" s="38" t="str" cm="1">
        <f t="array" ref="G23">IF(INDEX('DATA INPUT - ordered'!H:H,ROW(G23))="","",INDEX('DATA INPUT - ordered'!H:H,ROW(G23)))</f>
        <v/>
      </c>
      <c r="H23" s="36" t="str" cm="1">
        <f t="array" ref="H23">IF(INDEX('DATA INPUT - ordered'!K:K,ROW(H23))="","",INDEX('DATA INPUT - ordered'!K:K,ROW(H23)))</f>
        <v/>
      </c>
      <c r="I23" s="41" t="str">
        <f t="shared" si="0"/>
        <v/>
      </c>
      <c r="J23" s="41" t="str">
        <f t="shared" si="8"/>
        <v/>
      </c>
      <c r="K23" s="41" t="str">
        <f t="shared" si="1"/>
        <v/>
      </c>
      <c r="L23" s="73" t="str">
        <f t="shared" si="2"/>
        <v/>
      </c>
      <c r="M23" s="41" t="str">
        <f t="shared" si="3"/>
        <v/>
      </c>
      <c r="N23" s="41" t="str">
        <f t="shared" si="4"/>
        <v/>
      </c>
      <c r="O23" s="41" t="str">
        <f t="shared" si="5"/>
        <v/>
      </c>
      <c r="P23" s="41" t="str">
        <f t="shared" si="6"/>
        <v/>
      </c>
      <c r="Q23" s="41" t="str">
        <f t="shared" si="7"/>
        <v/>
      </c>
      <c r="R23" s="94"/>
      <c r="S23" s="94"/>
      <c r="T23" s="94"/>
      <c r="U23" s="94"/>
    </row>
    <row r="24" spans="1:22" s="34" customFormat="1">
      <c r="A24" s="36" t="str" cm="1">
        <f t="array" ref="A24">IF(INDEX('DATA INPUT - ordered'!A:A,ROW(A24))="","",INDEX('DATA INPUT - ordered'!A:A,ROW(A24)))</f>
        <v/>
      </c>
      <c r="B24" s="36" t="str" cm="1">
        <f t="array" ref="B24">IF(INDEX('DATA INPUT - ordered'!B:B,ROW(B24))="","",INDEX('DATA INPUT - ordered'!B:B,ROW(B24)))</f>
        <v/>
      </c>
      <c r="C24" s="36" t="str" cm="1">
        <f t="array" ref="C24">IF(INDEX('DATA INPUT - ordered'!C:C,ROW(C24))="","",INDEX('DATA INPUT - ordered'!C:C,ROW(C24)))</f>
        <v/>
      </c>
      <c r="D24" s="36" t="str" cm="1">
        <f t="array" ref="D24">IF(INDEX('DATA INPUT - ordered'!D:D,ROW(D24))="","",INDEX('DATA INPUT - ordered'!D:D,ROW(D24)))</f>
        <v/>
      </c>
      <c r="E24" s="36" t="str" cm="1">
        <f t="array" ref="E24">IF(INDEX('DATA INPUT - ordered'!E:E,ROW(E24))="","",INDEX('DATA INPUT - ordered'!E:E,ROW(E24)))</f>
        <v/>
      </c>
      <c r="F24" s="37" t="str" cm="1">
        <f t="array" ref="F24">IF(INDEX('DATA INPUT - ordered'!F:F,ROW(F24))="","",INDEX('DATA INPUT - ordered'!F:F,ROW(F24)))</f>
        <v/>
      </c>
      <c r="G24" s="38" t="str" cm="1">
        <f t="array" ref="G24">IF(INDEX('DATA INPUT - ordered'!H:H,ROW(G24))="","",INDEX('DATA INPUT - ordered'!H:H,ROW(G24)))</f>
        <v/>
      </c>
      <c r="H24" s="36" t="str" cm="1">
        <f t="array" ref="H24">IF(INDEX('DATA INPUT - ordered'!K:K,ROW(H24))="","",INDEX('DATA INPUT - ordered'!K:K,ROW(H24)))</f>
        <v/>
      </c>
      <c r="I24" s="41" t="str">
        <f t="shared" si="0"/>
        <v/>
      </c>
      <c r="J24" s="41" t="str">
        <f t="shared" si="8"/>
        <v/>
      </c>
      <c r="K24" s="41" t="str">
        <f t="shared" si="1"/>
        <v/>
      </c>
      <c r="L24" s="73" t="str">
        <f t="shared" si="2"/>
        <v/>
      </c>
      <c r="M24" s="41" t="str">
        <f t="shared" si="3"/>
        <v/>
      </c>
      <c r="N24" s="41" t="str">
        <f t="shared" si="4"/>
        <v/>
      </c>
      <c r="O24" s="41" t="str">
        <f t="shared" si="5"/>
        <v/>
      </c>
      <c r="P24" s="41" t="str">
        <f t="shared" si="6"/>
        <v/>
      </c>
      <c r="Q24" s="41" t="str">
        <f t="shared" si="7"/>
        <v/>
      </c>
      <c r="R24" s="94"/>
      <c r="S24" s="94"/>
      <c r="T24" s="94"/>
      <c r="U24" s="94"/>
    </row>
    <row r="25" spans="1:22" s="34" customFormat="1">
      <c r="A25" s="36" t="str" cm="1">
        <f t="array" ref="A25">IF(INDEX('DATA INPUT - ordered'!A:A,ROW(A25))="","",INDEX('DATA INPUT - ordered'!A:A,ROW(A25)))</f>
        <v/>
      </c>
      <c r="B25" s="36" t="str" cm="1">
        <f t="array" ref="B25">IF(INDEX('DATA INPUT - ordered'!B:B,ROW(B25))="","",INDEX('DATA INPUT - ordered'!B:B,ROW(B25)))</f>
        <v/>
      </c>
      <c r="C25" s="36" t="str" cm="1">
        <f t="array" ref="C25">IF(INDEX('DATA INPUT - ordered'!C:C,ROW(C25))="","",INDEX('DATA INPUT - ordered'!C:C,ROW(C25)))</f>
        <v/>
      </c>
      <c r="D25" s="36" t="str" cm="1">
        <f t="array" ref="D25">IF(INDEX('DATA INPUT - ordered'!D:D,ROW(D25))="","",INDEX('DATA INPUT - ordered'!D:D,ROW(D25)))</f>
        <v/>
      </c>
      <c r="E25" s="36" t="str" cm="1">
        <f t="array" ref="E25">IF(INDEX('DATA INPUT - ordered'!E:E,ROW(E25))="","",INDEX('DATA INPUT - ordered'!E:E,ROW(E25)))</f>
        <v/>
      </c>
      <c r="F25" s="37" t="str" cm="1">
        <f t="array" ref="F25">IF(INDEX('DATA INPUT - ordered'!F:F,ROW(F25))="","",INDEX('DATA INPUT - ordered'!F:F,ROW(F25)))</f>
        <v/>
      </c>
      <c r="G25" s="38" t="str" cm="1">
        <f t="array" ref="G25">IF(INDEX('DATA INPUT - ordered'!H:H,ROW(G25))="","",INDEX('DATA INPUT - ordered'!H:H,ROW(G25)))</f>
        <v/>
      </c>
      <c r="H25" s="36" t="str" cm="1">
        <f t="array" ref="H25">IF(INDEX('DATA INPUT - ordered'!K:K,ROW(H25))="","",INDEX('DATA INPUT - ordered'!K:K,ROW(H25)))</f>
        <v/>
      </c>
      <c r="I25" s="41" t="str">
        <f t="shared" si="0"/>
        <v/>
      </c>
      <c r="J25" s="41" t="str">
        <f t="shared" si="8"/>
        <v/>
      </c>
      <c r="K25" s="41" t="str">
        <f t="shared" si="1"/>
        <v/>
      </c>
      <c r="L25" s="73" t="str">
        <f t="shared" si="2"/>
        <v/>
      </c>
      <c r="M25" s="41" t="str">
        <f t="shared" si="3"/>
        <v/>
      </c>
      <c r="N25" s="41" t="str">
        <f t="shared" si="4"/>
        <v/>
      </c>
      <c r="O25" s="41" t="str">
        <f t="shared" si="5"/>
        <v/>
      </c>
      <c r="P25" s="41" t="str">
        <f t="shared" si="6"/>
        <v/>
      </c>
      <c r="Q25" s="41" t="str">
        <f t="shared" si="7"/>
        <v/>
      </c>
      <c r="R25" s="94"/>
      <c r="S25" s="94"/>
      <c r="T25" s="94"/>
      <c r="U25" s="94"/>
    </row>
    <row r="26" spans="1:22" s="34" customFormat="1">
      <c r="A26" s="36" t="str" cm="1">
        <f t="array" ref="A26">IF(INDEX('DATA INPUT - ordered'!A:A,ROW(A26))="","",INDEX('DATA INPUT - ordered'!A:A,ROW(A26)))</f>
        <v/>
      </c>
      <c r="B26" s="36" t="str" cm="1">
        <f t="array" ref="B26">IF(INDEX('DATA INPUT - ordered'!B:B,ROW(B26))="","",INDEX('DATA INPUT - ordered'!B:B,ROW(B26)))</f>
        <v/>
      </c>
      <c r="C26" s="36" t="str" cm="1">
        <f t="array" ref="C26">IF(INDEX('DATA INPUT - ordered'!C:C,ROW(C26))="","",INDEX('DATA INPUT - ordered'!C:C,ROW(C26)))</f>
        <v/>
      </c>
      <c r="D26" s="36" t="str" cm="1">
        <f t="array" ref="D26">IF(INDEX('DATA INPUT - ordered'!D:D,ROW(D26))="","",INDEX('DATA INPUT - ordered'!D:D,ROW(D26)))</f>
        <v/>
      </c>
      <c r="E26" s="36" t="str" cm="1">
        <f t="array" ref="E26">IF(INDEX('DATA INPUT - ordered'!E:E,ROW(E26))="","",INDEX('DATA INPUT - ordered'!E:E,ROW(E26)))</f>
        <v/>
      </c>
      <c r="F26" s="37" t="str" cm="1">
        <f t="array" ref="F26">IF(INDEX('DATA INPUT - ordered'!F:F,ROW(F26))="","",INDEX('DATA INPUT - ordered'!F:F,ROW(F26)))</f>
        <v/>
      </c>
      <c r="G26" s="38" t="str" cm="1">
        <f t="array" ref="G26">IF(INDEX('DATA INPUT - ordered'!H:H,ROW(G26))="","",INDEX('DATA INPUT - ordered'!H:H,ROW(G26)))</f>
        <v/>
      </c>
      <c r="H26" s="36" t="str" cm="1">
        <f t="array" ref="H26">IF(INDEX('DATA INPUT - ordered'!K:K,ROW(H26))="","",INDEX('DATA INPUT - ordered'!K:K,ROW(H26)))</f>
        <v/>
      </c>
      <c r="I26" s="41" t="str">
        <f t="shared" si="0"/>
        <v/>
      </c>
      <c r="J26" s="41" t="str">
        <f t="shared" si="8"/>
        <v/>
      </c>
      <c r="K26" s="41" t="str">
        <f t="shared" si="1"/>
        <v/>
      </c>
      <c r="L26" s="73" t="str">
        <f t="shared" si="2"/>
        <v/>
      </c>
      <c r="M26" s="41" t="str">
        <f t="shared" si="3"/>
        <v/>
      </c>
      <c r="N26" s="41" t="str">
        <f t="shared" si="4"/>
        <v/>
      </c>
      <c r="O26" s="41" t="str">
        <f t="shared" si="5"/>
        <v/>
      </c>
      <c r="P26" s="41" t="str">
        <f t="shared" si="6"/>
        <v/>
      </c>
      <c r="Q26" s="41" t="str">
        <f t="shared" si="7"/>
        <v/>
      </c>
      <c r="R26" s="94"/>
      <c r="S26" s="94"/>
      <c r="T26" s="94"/>
      <c r="U26" s="94"/>
    </row>
    <row r="27" spans="1:22" s="34" customFormat="1">
      <c r="A27" s="36" t="str" cm="1">
        <f t="array" ref="A27">IF(INDEX('DATA INPUT - ordered'!A:A,ROW(A27))="","",INDEX('DATA INPUT - ordered'!A:A,ROW(A27)))</f>
        <v/>
      </c>
      <c r="B27" s="36" t="str" cm="1">
        <f t="array" ref="B27">IF(INDEX('DATA INPUT - ordered'!B:B,ROW(B27))="","",INDEX('DATA INPUT - ordered'!B:B,ROW(B27)))</f>
        <v/>
      </c>
      <c r="C27" s="36" t="str" cm="1">
        <f t="array" ref="C27">IF(INDEX('DATA INPUT - ordered'!C:C,ROW(C27))="","",INDEX('DATA INPUT - ordered'!C:C,ROW(C27)))</f>
        <v/>
      </c>
      <c r="D27" s="36" t="str" cm="1">
        <f t="array" ref="D27">IF(INDEX('DATA INPUT - ordered'!D:D,ROW(D27))="","",INDEX('DATA INPUT - ordered'!D:D,ROW(D27)))</f>
        <v/>
      </c>
      <c r="E27" s="36" t="str" cm="1">
        <f t="array" ref="E27">IF(INDEX('DATA INPUT - ordered'!E:E,ROW(E27))="","",INDEX('DATA INPUT - ordered'!E:E,ROW(E27)))</f>
        <v/>
      </c>
      <c r="F27" s="37" t="str" cm="1">
        <f t="array" ref="F27">IF(INDEX('DATA INPUT - ordered'!F:F,ROW(F27))="","",INDEX('DATA INPUT - ordered'!F:F,ROW(F27)))</f>
        <v/>
      </c>
      <c r="G27" s="38" t="str" cm="1">
        <f t="array" ref="G27">IF(INDEX('DATA INPUT - ordered'!H:H,ROW(G27))="","",INDEX('DATA INPUT - ordered'!H:H,ROW(G27)))</f>
        <v/>
      </c>
      <c r="H27" s="36" t="str" cm="1">
        <f t="array" ref="H27">IF(INDEX('DATA INPUT - ordered'!K:K,ROW(H27))="","",INDEX('DATA INPUT - ordered'!K:K,ROW(H27)))</f>
        <v/>
      </c>
      <c r="I27" s="41" t="str">
        <f t="shared" si="0"/>
        <v/>
      </c>
      <c r="J27" s="41" t="str">
        <f t="shared" si="8"/>
        <v/>
      </c>
      <c r="K27" s="41" t="str">
        <f t="shared" si="1"/>
        <v/>
      </c>
      <c r="L27" s="73" t="str">
        <f t="shared" si="2"/>
        <v/>
      </c>
      <c r="M27" s="41" t="str">
        <f t="shared" si="3"/>
        <v/>
      </c>
      <c r="N27" s="41" t="str">
        <f t="shared" si="4"/>
        <v/>
      </c>
      <c r="O27" s="41" t="str">
        <f t="shared" si="5"/>
        <v/>
      </c>
      <c r="P27" s="41" t="str">
        <f t="shared" si="6"/>
        <v/>
      </c>
      <c r="Q27" s="41" t="str">
        <f t="shared" si="7"/>
        <v/>
      </c>
      <c r="R27" s="94"/>
      <c r="S27" s="94"/>
      <c r="T27" s="94"/>
      <c r="U27" s="94"/>
    </row>
    <row r="28" spans="1:22" s="34" customFormat="1">
      <c r="A28" s="36" t="str" cm="1">
        <f t="array" ref="A28">IF(INDEX('DATA INPUT - ordered'!A:A,ROW(A28))="","",INDEX('DATA INPUT - ordered'!A:A,ROW(A28)))</f>
        <v/>
      </c>
      <c r="B28" s="36" t="str" cm="1">
        <f t="array" ref="B28">IF(INDEX('DATA INPUT - ordered'!B:B,ROW(B28))="","",INDEX('DATA INPUT - ordered'!B:B,ROW(B28)))</f>
        <v/>
      </c>
      <c r="C28" s="36" t="str" cm="1">
        <f t="array" ref="C28">IF(INDEX('DATA INPUT - ordered'!C:C,ROW(C28))="","",INDEX('DATA INPUT - ordered'!C:C,ROW(C28)))</f>
        <v/>
      </c>
      <c r="D28" s="36" t="str" cm="1">
        <f t="array" ref="D28">IF(INDEX('DATA INPUT - ordered'!D:D,ROW(D28))="","",INDEX('DATA INPUT - ordered'!D:D,ROW(D28)))</f>
        <v/>
      </c>
      <c r="E28" s="36" t="str" cm="1">
        <f t="array" ref="E28">IF(INDEX('DATA INPUT - ordered'!E:E,ROW(E28))="","",INDEX('DATA INPUT - ordered'!E:E,ROW(E28)))</f>
        <v/>
      </c>
      <c r="F28" s="37" t="str" cm="1">
        <f t="array" ref="F28">IF(INDEX('DATA INPUT - ordered'!F:F,ROW(F28))="","",INDEX('DATA INPUT - ordered'!F:F,ROW(F28)))</f>
        <v/>
      </c>
      <c r="G28" s="38" t="str" cm="1">
        <f t="array" ref="G28">IF(INDEX('DATA INPUT - ordered'!H:H,ROW(G28))="","",INDEX('DATA INPUT - ordered'!H:H,ROW(G28)))</f>
        <v/>
      </c>
      <c r="H28" s="36" t="str" cm="1">
        <f t="array" ref="H28">IF(INDEX('DATA INPUT - ordered'!K:K,ROW(H28))="","",INDEX('DATA INPUT - ordered'!K:K,ROW(H28)))</f>
        <v/>
      </c>
      <c r="I28" s="41" t="str">
        <f t="shared" si="0"/>
        <v/>
      </c>
      <c r="J28" s="41" t="str">
        <f t="shared" si="8"/>
        <v/>
      </c>
      <c r="K28" s="41" t="str">
        <f t="shared" si="1"/>
        <v/>
      </c>
      <c r="L28" s="73" t="str">
        <f t="shared" si="2"/>
        <v/>
      </c>
      <c r="M28" s="41" t="str">
        <f t="shared" si="3"/>
        <v/>
      </c>
      <c r="N28" s="41" t="str">
        <f t="shared" si="4"/>
        <v/>
      </c>
      <c r="O28" s="41" t="str">
        <f t="shared" si="5"/>
        <v/>
      </c>
      <c r="P28" s="41" t="str">
        <f t="shared" si="6"/>
        <v/>
      </c>
      <c r="Q28" s="41" t="str">
        <f t="shared" si="7"/>
        <v/>
      </c>
      <c r="R28" s="94"/>
      <c r="S28" s="94"/>
      <c r="T28" s="94"/>
      <c r="U28" s="94"/>
    </row>
    <row r="29" spans="1:22" s="34" customFormat="1">
      <c r="A29" s="36" t="str" cm="1">
        <f t="array" ref="A29">IF(INDEX('DATA INPUT - ordered'!A:A,ROW(A29))="","",INDEX('DATA INPUT - ordered'!A:A,ROW(A29)))</f>
        <v/>
      </c>
      <c r="B29" s="36" t="str" cm="1">
        <f t="array" ref="B29">IF(INDEX('DATA INPUT - ordered'!B:B,ROW(B29))="","",INDEX('DATA INPUT - ordered'!B:B,ROW(B29)))</f>
        <v/>
      </c>
      <c r="C29" s="36" t="str" cm="1">
        <f t="array" ref="C29">IF(INDEX('DATA INPUT - ordered'!C:C,ROW(C29))="","",INDEX('DATA INPUT - ordered'!C:C,ROW(C29)))</f>
        <v/>
      </c>
      <c r="D29" s="36" t="str" cm="1">
        <f t="array" ref="D29">IF(INDEX('DATA INPUT - ordered'!D:D,ROW(D29))="","",INDEX('DATA INPUT - ordered'!D:D,ROW(D29)))</f>
        <v/>
      </c>
      <c r="E29" s="36" t="str" cm="1">
        <f t="array" ref="E29">IF(INDEX('DATA INPUT - ordered'!E:E,ROW(E29))="","",INDEX('DATA INPUT - ordered'!E:E,ROW(E29)))</f>
        <v/>
      </c>
      <c r="F29" s="37" t="str" cm="1">
        <f t="array" ref="F29">IF(INDEX('DATA INPUT - ordered'!F:F,ROW(F29))="","",INDEX('DATA INPUT - ordered'!F:F,ROW(F29)))</f>
        <v/>
      </c>
      <c r="G29" s="38" t="str" cm="1">
        <f t="array" ref="G29">IF(INDEX('DATA INPUT - ordered'!H:H,ROW(G29))="","",INDEX('DATA INPUT - ordered'!H:H,ROW(G29)))</f>
        <v/>
      </c>
      <c r="H29" s="36" t="str" cm="1">
        <f t="array" ref="H29">IF(INDEX('DATA INPUT - ordered'!K:K,ROW(H29))="","",INDEX('DATA INPUT - ordered'!K:K,ROW(H29)))</f>
        <v/>
      </c>
      <c r="I29" s="41" t="str">
        <f t="shared" si="0"/>
        <v/>
      </c>
      <c r="J29" s="41" t="str">
        <f t="shared" si="8"/>
        <v/>
      </c>
      <c r="K29" s="41" t="str">
        <f t="shared" si="1"/>
        <v/>
      </c>
      <c r="L29" s="73" t="str">
        <f t="shared" si="2"/>
        <v/>
      </c>
      <c r="M29" s="41" t="str">
        <f t="shared" si="3"/>
        <v/>
      </c>
      <c r="N29" s="41" t="str">
        <f t="shared" si="4"/>
        <v/>
      </c>
      <c r="O29" s="41" t="str">
        <f t="shared" si="5"/>
        <v/>
      </c>
      <c r="P29" s="41" t="str">
        <f t="shared" si="6"/>
        <v/>
      </c>
      <c r="Q29" s="41" t="str">
        <f t="shared" si="7"/>
        <v/>
      </c>
      <c r="R29" s="94"/>
      <c r="S29" s="94"/>
      <c r="T29" s="94"/>
      <c r="U29" s="94"/>
    </row>
    <row r="30" spans="1:22" s="34" customFormat="1">
      <c r="A30" s="36" t="str" cm="1">
        <f t="array" ref="A30">IF(INDEX('DATA INPUT - ordered'!A:A,ROW(A30))="","",INDEX('DATA INPUT - ordered'!A:A,ROW(A30)))</f>
        <v/>
      </c>
      <c r="B30" s="36" t="str" cm="1">
        <f t="array" ref="B30">IF(INDEX('DATA INPUT - ordered'!B:B,ROW(B30))="","",INDEX('DATA INPUT - ordered'!B:B,ROW(B30)))</f>
        <v/>
      </c>
      <c r="C30" s="36" t="str" cm="1">
        <f t="array" ref="C30">IF(INDEX('DATA INPUT - ordered'!C:C,ROW(C30))="","",INDEX('DATA INPUT - ordered'!C:C,ROW(C30)))</f>
        <v/>
      </c>
      <c r="D30" s="36" t="str" cm="1">
        <f t="array" ref="D30">IF(INDEX('DATA INPUT - ordered'!D:D,ROW(D30))="","",INDEX('DATA INPUT - ordered'!D:D,ROW(D30)))</f>
        <v/>
      </c>
      <c r="E30" s="36" t="str" cm="1">
        <f t="array" ref="E30">IF(INDEX('DATA INPUT - ordered'!E:E,ROW(E30))="","",INDEX('DATA INPUT - ordered'!E:E,ROW(E30)))</f>
        <v/>
      </c>
      <c r="F30" s="37" t="str" cm="1">
        <f t="array" ref="F30">IF(INDEX('DATA INPUT - ordered'!F:F,ROW(F30))="","",INDEX('DATA INPUT - ordered'!F:F,ROW(F30)))</f>
        <v/>
      </c>
      <c r="G30" s="38" t="str" cm="1">
        <f t="array" ref="G30">IF(INDEX('DATA INPUT - ordered'!H:H,ROW(G30))="","",INDEX('DATA INPUT - ordered'!H:H,ROW(G30)))</f>
        <v/>
      </c>
      <c r="H30" s="36" t="str" cm="1">
        <f t="array" ref="H30">IF(INDEX('DATA INPUT - ordered'!K:K,ROW(H30))="","",INDEX('DATA INPUT - ordered'!K:K,ROW(H30)))</f>
        <v/>
      </c>
      <c r="I30" s="41" t="str">
        <f t="shared" si="0"/>
        <v/>
      </c>
      <c r="J30" s="41" t="str">
        <f t="shared" si="8"/>
        <v/>
      </c>
      <c r="K30" s="41" t="str">
        <f t="shared" si="1"/>
        <v/>
      </c>
      <c r="L30" s="73" t="str">
        <f t="shared" si="2"/>
        <v/>
      </c>
      <c r="M30" s="41" t="str">
        <f t="shared" si="3"/>
        <v/>
      </c>
      <c r="N30" s="41" t="str">
        <f t="shared" si="4"/>
        <v/>
      </c>
      <c r="O30" s="41" t="str">
        <f t="shared" si="5"/>
        <v/>
      </c>
      <c r="P30" s="41" t="str">
        <f t="shared" si="6"/>
        <v/>
      </c>
      <c r="Q30" s="41" t="str">
        <f t="shared" si="7"/>
        <v/>
      </c>
      <c r="R30" s="94"/>
      <c r="S30" s="94"/>
      <c r="T30" s="94"/>
      <c r="U30" s="94"/>
    </row>
    <row r="31" spans="1:22" s="34" customFormat="1">
      <c r="A31" s="36" t="str" cm="1">
        <f t="array" ref="A31">IF(INDEX('DATA INPUT - ordered'!A:A,ROW(A31))="","",INDEX('DATA INPUT - ordered'!A:A,ROW(A31)))</f>
        <v/>
      </c>
      <c r="B31" s="36" t="str" cm="1">
        <f t="array" ref="B31">IF(INDEX('DATA INPUT - ordered'!B:B,ROW(B31))="","",INDEX('DATA INPUT - ordered'!B:B,ROW(B31)))</f>
        <v/>
      </c>
      <c r="C31" s="36" t="str" cm="1">
        <f t="array" ref="C31">IF(INDEX('DATA INPUT - ordered'!C:C,ROW(C31))="","",INDEX('DATA INPUT - ordered'!C:C,ROW(C31)))</f>
        <v/>
      </c>
      <c r="D31" s="36" t="str" cm="1">
        <f t="array" ref="D31">IF(INDEX('DATA INPUT - ordered'!D:D,ROW(D31))="","",INDEX('DATA INPUT - ordered'!D:D,ROW(D31)))</f>
        <v/>
      </c>
      <c r="E31" s="36" t="str" cm="1">
        <f t="array" ref="E31">IF(INDEX('DATA INPUT - ordered'!E:E,ROW(E31))="","",INDEX('DATA INPUT - ordered'!E:E,ROW(E31)))</f>
        <v/>
      </c>
      <c r="F31" s="37" t="str" cm="1">
        <f t="array" ref="F31">IF(INDEX('DATA INPUT - ordered'!F:F,ROW(F31))="","",INDEX('DATA INPUT - ordered'!F:F,ROW(F31)))</f>
        <v/>
      </c>
      <c r="G31" s="38" t="str" cm="1">
        <f t="array" ref="G31">IF(INDEX('DATA INPUT - ordered'!H:H,ROW(G31))="","",INDEX('DATA INPUT - ordered'!H:H,ROW(G31)))</f>
        <v/>
      </c>
      <c r="H31" s="36" t="str" cm="1">
        <f t="array" ref="H31">IF(INDEX('DATA INPUT - ordered'!K:K,ROW(H31))="","",INDEX('DATA INPUT - ordered'!K:K,ROW(H31)))</f>
        <v/>
      </c>
      <c r="I31" s="41" t="str">
        <f t="shared" si="0"/>
        <v/>
      </c>
      <c r="J31" s="41" t="str">
        <f t="shared" si="8"/>
        <v/>
      </c>
      <c r="K31" s="41" t="str">
        <f t="shared" si="1"/>
        <v/>
      </c>
      <c r="L31" s="73" t="str">
        <f t="shared" si="2"/>
        <v/>
      </c>
      <c r="M31" s="41" t="str">
        <f t="shared" si="3"/>
        <v/>
      </c>
      <c r="N31" s="41" t="str">
        <f t="shared" si="4"/>
        <v/>
      </c>
      <c r="O31" s="41" t="str">
        <f t="shared" si="5"/>
        <v/>
      </c>
      <c r="P31" s="41" t="str">
        <f t="shared" si="6"/>
        <v/>
      </c>
      <c r="Q31" s="41" t="str">
        <f t="shared" si="7"/>
        <v/>
      </c>
      <c r="R31" s="94"/>
      <c r="S31" s="94"/>
      <c r="T31" s="94"/>
      <c r="U31" s="94"/>
    </row>
    <row r="32" spans="1:22" s="34" customFormat="1">
      <c r="A32" s="36" t="str" cm="1">
        <f t="array" ref="A32">IF(INDEX('DATA INPUT - ordered'!A:A,ROW(A32))="","",INDEX('DATA INPUT - ordered'!A:A,ROW(A32)))</f>
        <v/>
      </c>
      <c r="B32" s="36" t="str" cm="1">
        <f t="array" ref="B32">IF(INDEX('DATA INPUT - ordered'!B:B,ROW(B32))="","",INDEX('DATA INPUT - ordered'!B:B,ROW(B32)))</f>
        <v/>
      </c>
      <c r="C32" s="36" t="str" cm="1">
        <f t="array" ref="C32">IF(INDEX('DATA INPUT - ordered'!C:C,ROW(C32))="","",INDEX('DATA INPUT - ordered'!C:C,ROW(C32)))</f>
        <v/>
      </c>
      <c r="D32" s="36" t="str" cm="1">
        <f t="array" ref="D32">IF(INDEX('DATA INPUT - ordered'!D:D,ROW(D32))="","",INDEX('DATA INPUT - ordered'!D:D,ROW(D32)))</f>
        <v/>
      </c>
      <c r="E32" s="36" t="str" cm="1">
        <f t="array" ref="E32">IF(INDEX('DATA INPUT - ordered'!E:E,ROW(E32))="","",INDEX('DATA INPUT - ordered'!E:E,ROW(E32)))</f>
        <v/>
      </c>
      <c r="F32" s="37" t="str" cm="1">
        <f t="array" ref="F32">IF(INDEX('DATA INPUT - ordered'!F:F,ROW(F32))="","",INDEX('DATA INPUT - ordered'!F:F,ROW(F32)))</f>
        <v/>
      </c>
      <c r="G32" s="38" t="str" cm="1">
        <f t="array" ref="G32">IF(INDEX('DATA INPUT - ordered'!H:H,ROW(G32))="","",INDEX('DATA INPUT - ordered'!H:H,ROW(G32)))</f>
        <v/>
      </c>
      <c r="H32" s="36" t="str" cm="1">
        <f t="array" ref="H32">IF(INDEX('DATA INPUT - ordered'!K:K,ROW(H32))="","",INDEX('DATA INPUT - ordered'!K:K,ROW(H32)))</f>
        <v/>
      </c>
      <c r="I32" s="41" t="str">
        <f t="shared" si="0"/>
        <v/>
      </c>
      <c r="J32" s="41" t="str">
        <f t="shared" si="8"/>
        <v/>
      </c>
      <c r="K32" s="41" t="str">
        <f t="shared" si="1"/>
        <v/>
      </c>
      <c r="L32" s="73" t="str">
        <f t="shared" si="2"/>
        <v/>
      </c>
      <c r="M32" s="41" t="str">
        <f t="shared" si="3"/>
        <v/>
      </c>
      <c r="N32" s="41" t="str">
        <f t="shared" si="4"/>
        <v/>
      </c>
      <c r="O32" s="41" t="str">
        <f t="shared" si="5"/>
        <v/>
      </c>
      <c r="P32" s="41" t="str">
        <f t="shared" si="6"/>
        <v/>
      </c>
      <c r="Q32" s="41" t="str">
        <f t="shared" si="7"/>
        <v/>
      </c>
      <c r="R32" s="94"/>
      <c r="S32" s="94"/>
      <c r="T32" s="94"/>
      <c r="U32" s="94"/>
    </row>
    <row r="33" spans="1:21" s="34" customFormat="1">
      <c r="A33" s="36" t="str" cm="1">
        <f t="array" ref="A33">IF(INDEX('DATA INPUT - ordered'!A:A,ROW(A33))="","",INDEX('DATA INPUT - ordered'!A:A,ROW(A33)))</f>
        <v/>
      </c>
      <c r="B33" s="36" t="str" cm="1">
        <f t="array" ref="B33">IF(INDEX('DATA INPUT - ordered'!B:B,ROW(B33))="","",INDEX('DATA INPUT - ordered'!B:B,ROW(B33)))</f>
        <v/>
      </c>
      <c r="C33" s="36" t="str" cm="1">
        <f t="array" ref="C33">IF(INDEX('DATA INPUT - ordered'!C:C,ROW(C33))="","",INDEX('DATA INPUT - ordered'!C:C,ROW(C33)))</f>
        <v/>
      </c>
      <c r="D33" s="36" t="str" cm="1">
        <f t="array" ref="D33">IF(INDEX('DATA INPUT - ordered'!D:D,ROW(D33))="","",INDEX('DATA INPUT - ordered'!D:D,ROW(D33)))</f>
        <v/>
      </c>
      <c r="E33" s="36" t="str" cm="1">
        <f t="array" ref="E33">IF(INDEX('DATA INPUT - ordered'!E:E,ROW(E33))="","",INDEX('DATA INPUT - ordered'!E:E,ROW(E33)))</f>
        <v/>
      </c>
      <c r="F33" s="37" t="str" cm="1">
        <f t="array" ref="F33">IF(INDEX('DATA INPUT - ordered'!F:F,ROW(F33))="","",INDEX('DATA INPUT - ordered'!F:F,ROW(F33)))</f>
        <v/>
      </c>
      <c r="G33" s="38" t="str" cm="1">
        <f t="array" ref="G33">IF(INDEX('DATA INPUT - ordered'!H:H,ROW(G33))="","",INDEX('DATA INPUT - ordered'!H:H,ROW(G33)))</f>
        <v/>
      </c>
      <c r="H33" s="36" t="str" cm="1">
        <f t="array" ref="H33">IF(INDEX('DATA INPUT - ordered'!K:K,ROW(H33))="","",INDEX('DATA INPUT - ordered'!K:K,ROW(H33)))</f>
        <v/>
      </c>
      <c r="I33" s="41" t="str">
        <f t="shared" si="0"/>
        <v/>
      </c>
      <c r="J33" s="41" t="str">
        <f t="shared" si="8"/>
        <v/>
      </c>
      <c r="K33" s="41" t="str">
        <f t="shared" si="1"/>
        <v/>
      </c>
      <c r="L33" s="73" t="str">
        <f t="shared" si="2"/>
        <v/>
      </c>
      <c r="M33" s="41" t="str">
        <f t="shared" si="3"/>
        <v/>
      </c>
      <c r="N33" s="41" t="str">
        <f t="shared" si="4"/>
        <v/>
      </c>
      <c r="O33" s="41" t="str">
        <f t="shared" si="5"/>
        <v/>
      </c>
      <c r="P33" s="41" t="str">
        <f t="shared" si="6"/>
        <v/>
      </c>
      <c r="Q33" s="41" t="str">
        <f t="shared" si="7"/>
        <v/>
      </c>
      <c r="R33" s="94"/>
      <c r="S33" s="94"/>
      <c r="T33" s="94"/>
      <c r="U33" s="94"/>
    </row>
    <row r="34" spans="1:21" s="34" customFormat="1">
      <c r="A34" s="36" t="str" cm="1">
        <f t="array" ref="A34">IF(INDEX('DATA INPUT - ordered'!A:A,ROW(A34))="","",INDEX('DATA INPUT - ordered'!A:A,ROW(A34)))</f>
        <v/>
      </c>
      <c r="B34" s="36" t="str" cm="1">
        <f t="array" ref="B34">IF(INDEX('DATA INPUT - ordered'!B:B,ROW(B34))="","",INDEX('DATA INPUT - ordered'!B:B,ROW(B34)))</f>
        <v/>
      </c>
      <c r="C34" s="36" t="str" cm="1">
        <f t="array" ref="C34">IF(INDEX('DATA INPUT - ordered'!C:C,ROW(C34))="","",INDEX('DATA INPUT - ordered'!C:C,ROW(C34)))</f>
        <v/>
      </c>
      <c r="D34" s="36" t="str" cm="1">
        <f t="array" ref="D34">IF(INDEX('DATA INPUT - ordered'!D:D,ROW(D34))="","",INDEX('DATA INPUT - ordered'!D:D,ROW(D34)))</f>
        <v/>
      </c>
      <c r="E34" s="36" t="str" cm="1">
        <f t="array" ref="E34">IF(INDEX('DATA INPUT - ordered'!E:E,ROW(E34))="","",INDEX('DATA INPUT - ordered'!E:E,ROW(E34)))</f>
        <v/>
      </c>
      <c r="F34" s="37" t="str" cm="1">
        <f t="array" ref="F34">IF(INDEX('DATA INPUT - ordered'!F:F,ROW(F34))="","",INDEX('DATA INPUT - ordered'!F:F,ROW(F34)))</f>
        <v/>
      </c>
      <c r="G34" s="38" t="str" cm="1">
        <f t="array" ref="G34">IF(INDEX('DATA INPUT - ordered'!H:H,ROW(G34))="","",INDEX('DATA INPUT - ordered'!H:H,ROW(G34)))</f>
        <v/>
      </c>
      <c r="H34" s="36" t="str" cm="1">
        <f t="array" ref="H34">IF(INDEX('DATA INPUT - ordered'!K:K,ROW(H34))="","",INDEX('DATA INPUT - ordered'!K:K,ROW(H34)))</f>
        <v/>
      </c>
      <c r="I34" s="41" t="str">
        <f t="shared" si="0"/>
        <v/>
      </c>
      <c r="J34" s="41" t="str">
        <f t="shared" si="8"/>
        <v/>
      </c>
      <c r="K34" s="41" t="str">
        <f t="shared" si="1"/>
        <v/>
      </c>
      <c r="L34" s="73" t="str">
        <f t="shared" si="2"/>
        <v/>
      </c>
      <c r="M34" s="41" t="str">
        <f t="shared" si="3"/>
        <v/>
      </c>
      <c r="N34" s="41" t="str">
        <f t="shared" si="4"/>
        <v/>
      </c>
      <c r="O34" s="41" t="str">
        <f t="shared" si="5"/>
        <v/>
      </c>
      <c r="P34" s="41" t="str">
        <f t="shared" si="6"/>
        <v/>
      </c>
      <c r="Q34" s="41" t="str">
        <f t="shared" si="7"/>
        <v/>
      </c>
      <c r="R34" s="94"/>
      <c r="S34" s="94"/>
      <c r="T34" s="94"/>
      <c r="U34" s="94"/>
    </row>
    <row r="35" spans="1:21" s="34" customFormat="1">
      <c r="A35" s="36" t="str" cm="1">
        <f t="array" ref="A35">IF(INDEX('DATA INPUT - ordered'!A:A,ROW(A35))="","",INDEX('DATA INPUT - ordered'!A:A,ROW(A35)))</f>
        <v/>
      </c>
      <c r="B35" s="36" t="str" cm="1">
        <f t="array" ref="B35">IF(INDEX('DATA INPUT - ordered'!B:B,ROW(B35))="","",INDEX('DATA INPUT - ordered'!B:B,ROW(B35)))</f>
        <v/>
      </c>
      <c r="C35" s="36" t="str" cm="1">
        <f t="array" ref="C35">IF(INDEX('DATA INPUT - ordered'!C:C,ROW(C35))="","",INDEX('DATA INPUT - ordered'!C:C,ROW(C35)))</f>
        <v/>
      </c>
      <c r="D35" s="36" t="str" cm="1">
        <f t="array" ref="D35">IF(INDEX('DATA INPUT - ordered'!D:D,ROW(D35))="","",INDEX('DATA INPUT - ordered'!D:D,ROW(D35)))</f>
        <v/>
      </c>
      <c r="E35" s="36" t="str" cm="1">
        <f t="array" ref="E35">IF(INDEX('DATA INPUT - ordered'!E:E,ROW(E35))="","",INDEX('DATA INPUT - ordered'!E:E,ROW(E35)))</f>
        <v/>
      </c>
      <c r="F35" s="37" t="str" cm="1">
        <f t="array" ref="F35">IF(INDEX('DATA INPUT - ordered'!F:F,ROW(F35))="","",INDEX('DATA INPUT - ordered'!F:F,ROW(F35)))</f>
        <v/>
      </c>
      <c r="G35" s="38" t="str" cm="1">
        <f t="array" ref="G35">IF(INDEX('DATA INPUT - ordered'!H:H,ROW(G35))="","",INDEX('DATA INPUT - ordered'!H:H,ROW(G35)))</f>
        <v/>
      </c>
      <c r="H35" s="36" t="str" cm="1">
        <f t="array" ref="H35">IF(INDEX('DATA INPUT - ordered'!K:K,ROW(H35))="","",INDEX('DATA INPUT - ordered'!K:K,ROW(H35)))</f>
        <v/>
      </c>
      <c r="I35" s="41" t="str">
        <f t="shared" si="0"/>
        <v/>
      </c>
      <c r="J35" s="41" t="str">
        <f t="shared" si="8"/>
        <v/>
      </c>
      <c r="K35" s="41" t="str">
        <f t="shared" si="1"/>
        <v/>
      </c>
      <c r="L35" s="73" t="str">
        <f t="shared" si="2"/>
        <v/>
      </c>
      <c r="M35" s="41" t="str">
        <f t="shared" si="3"/>
        <v/>
      </c>
      <c r="N35" s="41" t="str">
        <f t="shared" si="4"/>
        <v/>
      </c>
      <c r="O35" s="41" t="str">
        <f t="shared" si="5"/>
        <v/>
      </c>
      <c r="P35" s="41" t="str">
        <f t="shared" si="6"/>
        <v/>
      </c>
      <c r="Q35" s="41" t="str">
        <f t="shared" si="7"/>
        <v/>
      </c>
    </row>
    <row r="36" spans="1:21" s="34" customFormat="1">
      <c r="A36" s="36" t="str" cm="1">
        <f t="array" ref="A36">IF(INDEX('DATA INPUT - ordered'!A:A,ROW(A36))="","",INDEX('DATA INPUT - ordered'!A:A,ROW(A36)))</f>
        <v/>
      </c>
      <c r="B36" s="36" t="str" cm="1">
        <f t="array" ref="B36">IF(INDEX('DATA INPUT - ordered'!B:B,ROW(B36))="","",INDEX('DATA INPUT - ordered'!B:B,ROW(B36)))</f>
        <v/>
      </c>
      <c r="C36" s="36" t="str" cm="1">
        <f t="array" ref="C36">IF(INDEX('DATA INPUT - ordered'!C:C,ROW(C36))="","",INDEX('DATA INPUT - ordered'!C:C,ROW(C36)))</f>
        <v/>
      </c>
      <c r="D36" s="36" t="str" cm="1">
        <f t="array" ref="D36">IF(INDEX('DATA INPUT - ordered'!D:D,ROW(D36))="","",INDEX('DATA INPUT - ordered'!D:D,ROW(D36)))</f>
        <v/>
      </c>
      <c r="E36" s="36" t="str" cm="1">
        <f t="array" ref="E36">IF(INDEX('DATA INPUT - ordered'!E:E,ROW(E36))="","",INDEX('DATA INPUT - ordered'!E:E,ROW(E36)))</f>
        <v/>
      </c>
      <c r="F36" s="37" t="str" cm="1">
        <f t="array" ref="F36">IF(INDEX('DATA INPUT - ordered'!F:F,ROW(F36))="","",INDEX('DATA INPUT - ordered'!F:F,ROW(F36)))</f>
        <v/>
      </c>
      <c r="G36" s="38" t="str" cm="1">
        <f t="array" ref="G36">IF(INDEX('DATA INPUT - ordered'!H:H,ROW(G36))="","",INDEX('DATA INPUT - ordered'!H:H,ROW(G36)))</f>
        <v/>
      </c>
      <c r="H36" s="36" t="str" cm="1">
        <f t="array" ref="H36">IF(INDEX('DATA INPUT - ordered'!K:K,ROW(H36))="","",INDEX('DATA INPUT - ordered'!K:K,ROW(H36)))</f>
        <v/>
      </c>
      <c r="I36" s="41" t="str">
        <f t="shared" si="0"/>
        <v/>
      </c>
      <c r="J36" s="41" t="str">
        <f t="shared" si="8"/>
        <v/>
      </c>
      <c r="K36" s="41" t="str">
        <f t="shared" si="1"/>
        <v/>
      </c>
      <c r="L36" s="73" t="str">
        <f t="shared" si="2"/>
        <v/>
      </c>
      <c r="M36" s="41" t="str">
        <f t="shared" si="3"/>
        <v/>
      </c>
      <c r="N36" s="41" t="str">
        <f t="shared" si="4"/>
        <v/>
      </c>
      <c r="O36" s="41" t="str">
        <f t="shared" si="5"/>
        <v/>
      </c>
      <c r="P36" s="41" t="str">
        <f t="shared" si="6"/>
        <v/>
      </c>
      <c r="Q36" s="41" t="str">
        <f t="shared" si="7"/>
        <v/>
      </c>
    </row>
    <row r="37" spans="1:21" s="34" customFormat="1">
      <c r="A37" s="36" t="str" cm="1">
        <f t="array" ref="A37">IF(INDEX('DATA INPUT - ordered'!A:A,ROW(A37))="","",INDEX('DATA INPUT - ordered'!A:A,ROW(A37)))</f>
        <v/>
      </c>
      <c r="B37" s="36" t="str" cm="1">
        <f t="array" ref="B37">IF(INDEX('DATA INPUT - ordered'!B:B,ROW(B37))="","",INDEX('DATA INPUT - ordered'!B:B,ROW(B37)))</f>
        <v/>
      </c>
      <c r="C37" s="36" t="str" cm="1">
        <f t="array" ref="C37">IF(INDEX('DATA INPUT - ordered'!C:C,ROW(C37))="","",INDEX('DATA INPUT - ordered'!C:C,ROW(C37)))</f>
        <v/>
      </c>
      <c r="D37" s="36" t="str" cm="1">
        <f t="array" ref="D37">IF(INDEX('DATA INPUT - ordered'!D:D,ROW(D37))="","",INDEX('DATA INPUT - ordered'!D:D,ROW(D37)))</f>
        <v/>
      </c>
      <c r="E37" s="36" t="str" cm="1">
        <f t="array" ref="E37">IF(INDEX('DATA INPUT - ordered'!E:E,ROW(E37))="","",INDEX('DATA INPUT - ordered'!E:E,ROW(E37)))</f>
        <v/>
      </c>
      <c r="F37" s="37" t="str" cm="1">
        <f t="array" ref="F37">IF(INDEX('DATA INPUT - ordered'!F:F,ROW(F37))="","",INDEX('DATA INPUT - ordered'!F:F,ROW(F37)))</f>
        <v/>
      </c>
      <c r="G37" s="38" t="str" cm="1">
        <f t="array" ref="G37">IF(INDEX('DATA INPUT - ordered'!H:H,ROW(G37))="","",INDEX('DATA INPUT - ordered'!H:H,ROW(G37)))</f>
        <v/>
      </c>
      <c r="H37" s="36" t="str" cm="1">
        <f t="array" ref="H37">IF(INDEX('DATA INPUT - ordered'!K:K,ROW(H37))="","",INDEX('DATA INPUT - ordered'!K:K,ROW(H37)))</f>
        <v/>
      </c>
      <c r="I37" s="41" t="str">
        <f t="shared" si="0"/>
        <v/>
      </c>
      <c r="J37" s="41" t="str">
        <f t="shared" si="8"/>
        <v/>
      </c>
      <c r="K37" s="41" t="str">
        <f t="shared" si="1"/>
        <v/>
      </c>
      <c r="L37" s="73" t="str">
        <f t="shared" si="2"/>
        <v/>
      </c>
      <c r="M37" s="41" t="str">
        <f t="shared" si="3"/>
        <v/>
      </c>
      <c r="N37" s="41" t="str">
        <f t="shared" si="4"/>
        <v/>
      </c>
      <c r="O37" s="41" t="str">
        <f t="shared" si="5"/>
        <v/>
      </c>
      <c r="P37" s="41" t="str">
        <f t="shared" si="6"/>
        <v/>
      </c>
      <c r="Q37" s="41" t="str">
        <f t="shared" si="7"/>
        <v/>
      </c>
    </row>
    <row r="38" spans="1:21" s="34" customFormat="1">
      <c r="A38" s="36" t="str" cm="1">
        <f t="array" ref="A38">IF(INDEX('DATA INPUT - ordered'!A:A,ROW(A38))="","",INDEX('DATA INPUT - ordered'!A:A,ROW(A38)))</f>
        <v/>
      </c>
      <c r="B38" s="36" t="str" cm="1">
        <f t="array" ref="B38">IF(INDEX('DATA INPUT - ordered'!B:B,ROW(B38))="","",INDEX('DATA INPUT - ordered'!B:B,ROW(B38)))</f>
        <v/>
      </c>
      <c r="C38" s="36" t="str" cm="1">
        <f t="array" ref="C38">IF(INDEX('DATA INPUT - ordered'!C:C,ROW(C38))="","",INDEX('DATA INPUT - ordered'!C:C,ROW(C38)))</f>
        <v/>
      </c>
      <c r="D38" s="36" t="str" cm="1">
        <f t="array" ref="D38">IF(INDEX('DATA INPUT - ordered'!D:D,ROW(D38))="","",INDEX('DATA INPUT - ordered'!D:D,ROW(D38)))</f>
        <v/>
      </c>
      <c r="E38" s="36" t="str" cm="1">
        <f t="array" ref="E38">IF(INDEX('DATA INPUT - ordered'!E:E,ROW(E38))="","",INDEX('DATA INPUT - ordered'!E:E,ROW(E38)))</f>
        <v/>
      </c>
      <c r="F38" s="37" t="str" cm="1">
        <f t="array" ref="F38">IF(INDEX('DATA INPUT - ordered'!F:F,ROW(F38))="","",INDEX('DATA INPUT - ordered'!F:F,ROW(F38)))</f>
        <v/>
      </c>
      <c r="G38" s="38" t="str" cm="1">
        <f t="array" ref="G38">IF(INDEX('DATA INPUT - ordered'!H:H,ROW(G38))="","",INDEX('DATA INPUT - ordered'!H:H,ROW(G38)))</f>
        <v/>
      </c>
      <c r="H38" s="36" t="str" cm="1">
        <f t="array" ref="H38">IF(INDEX('DATA INPUT - ordered'!K:K,ROW(H38))="","",INDEX('DATA INPUT - ordered'!K:K,ROW(H38)))</f>
        <v/>
      </c>
      <c r="I38" s="41" t="str">
        <f t="shared" si="0"/>
        <v/>
      </c>
      <c r="J38" s="41" t="str">
        <f t="shared" si="8"/>
        <v/>
      </c>
      <c r="K38" s="41" t="str">
        <f t="shared" si="1"/>
        <v/>
      </c>
      <c r="L38" s="73" t="str">
        <f t="shared" si="2"/>
        <v/>
      </c>
      <c r="M38" s="41" t="str">
        <f t="shared" si="3"/>
        <v/>
      </c>
      <c r="N38" s="41" t="str">
        <f t="shared" si="4"/>
        <v/>
      </c>
      <c r="O38" s="41" t="str">
        <f t="shared" si="5"/>
        <v/>
      </c>
      <c r="P38" s="41" t="str">
        <f t="shared" si="6"/>
        <v/>
      </c>
      <c r="Q38" s="41" t="str">
        <f t="shared" si="7"/>
        <v/>
      </c>
    </row>
    <row r="39" spans="1:21" s="34" customFormat="1">
      <c r="A39" s="36" t="str" cm="1">
        <f t="array" ref="A39">IF(INDEX('DATA INPUT - ordered'!A:A,ROW(A39))="","",INDEX('DATA INPUT - ordered'!A:A,ROW(A39)))</f>
        <v/>
      </c>
      <c r="B39" s="36" t="str" cm="1">
        <f t="array" ref="B39">IF(INDEX('DATA INPUT - ordered'!B:B,ROW(B39))="","",INDEX('DATA INPUT - ordered'!B:B,ROW(B39)))</f>
        <v/>
      </c>
      <c r="C39" s="36" t="str" cm="1">
        <f t="array" ref="C39">IF(INDEX('DATA INPUT - ordered'!C:C,ROW(C39))="","",INDEX('DATA INPUT - ordered'!C:C,ROW(C39)))</f>
        <v/>
      </c>
      <c r="D39" s="36" t="str" cm="1">
        <f t="array" ref="D39">IF(INDEX('DATA INPUT - ordered'!D:D,ROW(D39))="","",INDEX('DATA INPUT - ordered'!D:D,ROW(D39)))</f>
        <v/>
      </c>
      <c r="E39" s="36" t="str" cm="1">
        <f t="array" ref="E39">IF(INDEX('DATA INPUT - ordered'!E:E,ROW(E39))="","",INDEX('DATA INPUT - ordered'!E:E,ROW(E39)))</f>
        <v/>
      </c>
      <c r="F39" s="37" t="str" cm="1">
        <f t="array" ref="F39">IF(INDEX('DATA INPUT - ordered'!F:F,ROW(F39))="","",INDEX('DATA INPUT - ordered'!F:F,ROW(F39)))</f>
        <v/>
      </c>
      <c r="G39" s="38" t="str" cm="1">
        <f t="array" ref="G39">IF(INDEX('DATA INPUT - ordered'!H:H,ROW(G39))="","",INDEX('DATA INPUT - ordered'!H:H,ROW(G39)))</f>
        <v/>
      </c>
      <c r="H39" s="36" t="str" cm="1">
        <f t="array" ref="H39">IF(INDEX('DATA INPUT - ordered'!K:K,ROW(H39))="","",INDEX('DATA INPUT - ordered'!K:K,ROW(H39)))</f>
        <v/>
      </c>
      <c r="I39" s="41" t="str">
        <f t="shared" si="0"/>
        <v/>
      </c>
      <c r="J39" s="41" t="str">
        <f t="shared" si="8"/>
        <v/>
      </c>
      <c r="K39" s="41" t="str">
        <f t="shared" si="1"/>
        <v/>
      </c>
      <c r="L39" s="73" t="str">
        <f t="shared" si="2"/>
        <v/>
      </c>
      <c r="M39" s="41" t="str">
        <f t="shared" si="3"/>
        <v/>
      </c>
      <c r="N39" s="41" t="str">
        <f t="shared" si="4"/>
        <v/>
      </c>
      <c r="O39" s="41" t="str">
        <f t="shared" si="5"/>
        <v/>
      </c>
      <c r="P39" s="41" t="str">
        <f t="shared" si="6"/>
        <v/>
      </c>
      <c r="Q39" s="41" t="str">
        <f t="shared" si="7"/>
        <v/>
      </c>
    </row>
    <row r="40" spans="1:21" s="34" customFormat="1">
      <c r="A40" s="36" t="str" cm="1">
        <f t="array" ref="A40">IF(INDEX('DATA INPUT - ordered'!A:A,ROW(A40))="","",INDEX('DATA INPUT - ordered'!A:A,ROW(A40)))</f>
        <v/>
      </c>
      <c r="B40" s="36" t="str" cm="1">
        <f t="array" ref="B40">IF(INDEX('DATA INPUT - ordered'!B:B,ROW(B40))="","",INDEX('DATA INPUT - ordered'!B:B,ROW(B40)))</f>
        <v/>
      </c>
      <c r="C40" s="36" t="str" cm="1">
        <f t="array" ref="C40">IF(INDEX('DATA INPUT - ordered'!C:C,ROW(C40))="","",INDEX('DATA INPUT - ordered'!C:C,ROW(C40)))</f>
        <v/>
      </c>
      <c r="D40" s="36" t="str" cm="1">
        <f t="array" ref="D40">IF(INDEX('DATA INPUT - ordered'!D:D,ROW(D40))="","",INDEX('DATA INPUT - ordered'!D:D,ROW(D40)))</f>
        <v/>
      </c>
      <c r="E40" s="36" t="str" cm="1">
        <f t="array" ref="E40">IF(INDEX('DATA INPUT - ordered'!E:E,ROW(E40))="","",INDEX('DATA INPUT - ordered'!E:E,ROW(E40)))</f>
        <v/>
      </c>
      <c r="F40" s="37" t="str" cm="1">
        <f t="array" ref="F40">IF(INDEX('DATA INPUT - ordered'!F:F,ROW(F40))="","",INDEX('DATA INPUT - ordered'!F:F,ROW(F40)))</f>
        <v/>
      </c>
      <c r="G40" s="38" t="str" cm="1">
        <f t="array" ref="G40">IF(INDEX('DATA INPUT - ordered'!H:H,ROW(G40))="","",INDEX('DATA INPUT - ordered'!H:H,ROW(G40)))</f>
        <v/>
      </c>
      <c r="H40" s="36" t="str" cm="1">
        <f t="array" ref="H40">IF(INDEX('DATA INPUT - ordered'!K:K,ROW(H40))="","",INDEX('DATA INPUT - ordered'!K:K,ROW(H40)))</f>
        <v/>
      </c>
      <c r="I40" s="41" t="str">
        <f t="shared" si="0"/>
        <v/>
      </c>
      <c r="J40" s="41" t="str">
        <f t="shared" si="8"/>
        <v/>
      </c>
      <c r="K40" s="41" t="str">
        <f t="shared" si="1"/>
        <v/>
      </c>
      <c r="L40" s="73" t="str">
        <f t="shared" si="2"/>
        <v/>
      </c>
      <c r="M40" s="41" t="str">
        <f t="shared" si="3"/>
        <v/>
      </c>
      <c r="N40" s="41" t="str">
        <f t="shared" si="4"/>
        <v/>
      </c>
      <c r="O40" s="41" t="str">
        <f t="shared" si="5"/>
        <v/>
      </c>
      <c r="P40" s="41" t="str">
        <f t="shared" si="6"/>
        <v/>
      </c>
      <c r="Q40" s="41" t="str">
        <f t="shared" si="7"/>
        <v/>
      </c>
    </row>
    <row r="41" spans="1:21" s="34" customFormat="1">
      <c r="A41" s="36" t="str" cm="1">
        <f t="array" ref="A41">IF(INDEX('DATA INPUT - ordered'!A:A,ROW(A41))="","",INDEX('DATA INPUT - ordered'!A:A,ROW(A41)))</f>
        <v/>
      </c>
      <c r="B41" s="36" t="str" cm="1">
        <f t="array" ref="B41">IF(INDEX('DATA INPUT - ordered'!B:B,ROW(B41))="","",INDEX('DATA INPUT - ordered'!B:B,ROW(B41)))</f>
        <v/>
      </c>
      <c r="C41" s="36" t="str" cm="1">
        <f t="array" ref="C41">IF(INDEX('DATA INPUT - ordered'!C:C,ROW(C41))="","",INDEX('DATA INPUT - ordered'!C:C,ROW(C41)))</f>
        <v/>
      </c>
      <c r="D41" s="36" t="str" cm="1">
        <f t="array" ref="D41">IF(INDEX('DATA INPUT - ordered'!D:D,ROW(D41))="","",INDEX('DATA INPUT - ordered'!D:D,ROW(D41)))</f>
        <v/>
      </c>
      <c r="E41" s="36" t="str" cm="1">
        <f t="array" ref="E41">IF(INDEX('DATA INPUT - ordered'!E:E,ROW(E41))="","",INDEX('DATA INPUT - ordered'!E:E,ROW(E41)))</f>
        <v/>
      </c>
      <c r="F41" s="37" t="str" cm="1">
        <f t="array" ref="F41">IF(INDEX('DATA INPUT - ordered'!F:F,ROW(F41))="","",INDEX('DATA INPUT - ordered'!F:F,ROW(F41)))</f>
        <v/>
      </c>
      <c r="G41" s="38" t="str" cm="1">
        <f t="array" ref="G41">IF(INDEX('DATA INPUT - ordered'!H:H,ROW(G41))="","",INDEX('DATA INPUT - ordered'!H:H,ROW(G41)))</f>
        <v/>
      </c>
      <c r="H41" s="36" t="str" cm="1">
        <f t="array" ref="H41">IF(INDEX('DATA INPUT - ordered'!K:K,ROW(H41))="","",INDEX('DATA INPUT - ordered'!K:K,ROW(H41)))</f>
        <v/>
      </c>
      <c r="I41" s="41" t="str">
        <f t="shared" si="0"/>
        <v/>
      </c>
      <c r="J41" s="41" t="str">
        <f t="shared" si="8"/>
        <v/>
      </c>
      <c r="K41" s="41" t="str">
        <f t="shared" si="1"/>
        <v/>
      </c>
      <c r="L41" s="73" t="str">
        <f t="shared" si="2"/>
        <v/>
      </c>
      <c r="M41" s="41" t="str">
        <f t="shared" si="3"/>
        <v/>
      </c>
      <c r="N41" s="41" t="str">
        <f t="shared" si="4"/>
        <v/>
      </c>
      <c r="O41" s="41" t="str">
        <f t="shared" si="5"/>
        <v/>
      </c>
      <c r="P41" s="41" t="str">
        <f t="shared" si="6"/>
        <v/>
      </c>
      <c r="Q41" s="41" t="str">
        <f t="shared" si="7"/>
        <v/>
      </c>
    </row>
    <row r="42" spans="1:21" s="34" customFormat="1">
      <c r="A42" s="36" t="str" cm="1">
        <f t="array" ref="A42">IF(INDEX('DATA INPUT - ordered'!A:A,ROW(A42))="","",INDEX('DATA INPUT - ordered'!A:A,ROW(A42)))</f>
        <v/>
      </c>
      <c r="B42" s="36" t="str" cm="1">
        <f t="array" ref="B42">IF(INDEX('DATA INPUT - ordered'!B:B,ROW(B42))="","",INDEX('DATA INPUT - ordered'!B:B,ROW(B42)))</f>
        <v/>
      </c>
      <c r="C42" s="36" t="str" cm="1">
        <f t="array" ref="C42">IF(INDEX('DATA INPUT - ordered'!C:C,ROW(C42))="","",INDEX('DATA INPUT - ordered'!C:C,ROW(C42)))</f>
        <v/>
      </c>
      <c r="D42" s="36" t="str" cm="1">
        <f t="array" ref="D42">IF(INDEX('DATA INPUT - ordered'!D:D,ROW(D42))="","",INDEX('DATA INPUT - ordered'!D:D,ROW(D42)))</f>
        <v/>
      </c>
      <c r="E42" s="36" t="str" cm="1">
        <f t="array" ref="E42">IF(INDEX('DATA INPUT - ordered'!E:E,ROW(E42))="","",INDEX('DATA INPUT - ordered'!E:E,ROW(E42)))</f>
        <v/>
      </c>
      <c r="F42" s="37" t="str" cm="1">
        <f t="array" ref="F42">IF(INDEX('DATA INPUT - ordered'!F:F,ROW(F42))="","",INDEX('DATA INPUT - ordered'!F:F,ROW(F42)))</f>
        <v/>
      </c>
      <c r="G42" s="38" t="str" cm="1">
        <f t="array" ref="G42">IF(INDEX('DATA INPUT - ordered'!H:H,ROW(G42))="","",INDEX('DATA INPUT - ordered'!H:H,ROW(G42)))</f>
        <v/>
      </c>
      <c r="H42" s="36" t="str" cm="1">
        <f t="array" ref="H42">IF(INDEX('DATA INPUT - ordered'!K:K,ROW(H42))="","",INDEX('DATA INPUT - ordered'!K:K,ROW(H42)))</f>
        <v/>
      </c>
      <c r="I42" s="41" t="str">
        <f t="shared" si="0"/>
        <v/>
      </c>
      <c r="J42" s="41" t="str">
        <f t="shared" si="8"/>
        <v/>
      </c>
      <c r="K42" s="41" t="str">
        <f t="shared" si="1"/>
        <v/>
      </c>
      <c r="L42" s="73" t="str">
        <f t="shared" si="2"/>
        <v/>
      </c>
      <c r="M42" s="41" t="str">
        <f t="shared" si="3"/>
        <v/>
      </c>
      <c r="N42" s="41" t="str">
        <f t="shared" si="4"/>
        <v/>
      </c>
      <c r="O42" s="41" t="str">
        <f t="shared" si="5"/>
        <v/>
      </c>
      <c r="P42" s="41" t="str">
        <f t="shared" si="6"/>
        <v/>
      </c>
      <c r="Q42" s="41" t="str">
        <f t="shared" si="7"/>
        <v/>
      </c>
    </row>
    <row r="43" spans="1:21" s="34" customFormat="1">
      <c r="A43" s="36" t="str" cm="1">
        <f t="array" ref="A43">IF(INDEX('DATA INPUT - ordered'!A:A,ROW(A43))="","",INDEX('DATA INPUT - ordered'!A:A,ROW(A43)))</f>
        <v/>
      </c>
      <c r="B43" s="36" t="str" cm="1">
        <f t="array" ref="B43">IF(INDEX('DATA INPUT - ordered'!B:B,ROW(B43))="","",INDEX('DATA INPUT - ordered'!B:B,ROW(B43)))</f>
        <v/>
      </c>
      <c r="C43" s="36" t="str" cm="1">
        <f t="array" ref="C43">IF(INDEX('DATA INPUT - ordered'!C:C,ROW(C43))="","",INDEX('DATA INPUT - ordered'!C:C,ROW(C43)))</f>
        <v/>
      </c>
      <c r="D43" s="36" t="str" cm="1">
        <f t="array" ref="D43">IF(INDEX('DATA INPUT - ordered'!D:D,ROW(D43))="","",INDEX('DATA INPUT - ordered'!D:D,ROW(D43)))</f>
        <v/>
      </c>
      <c r="E43" s="36" t="str" cm="1">
        <f t="array" ref="E43">IF(INDEX('DATA INPUT - ordered'!E:E,ROW(E43))="","",INDEX('DATA INPUT - ordered'!E:E,ROW(E43)))</f>
        <v/>
      </c>
      <c r="F43" s="37" t="str" cm="1">
        <f t="array" ref="F43">IF(INDEX('DATA INPUT - ordered'!F:F,ROW(F43))="","",INDEX('DATA INPUT - ordered'!F:F,ROW(F43)))</f>
        <v/>
      </c>
      <c r="G43" s="38" t="str" cm="1">
        <f t="array" ref="G43">IF(INDEX('DATA INPUT - ordered'!H:H,ROW(G43))="","",INDEX('DATA INPUT - ordered'!H:H,ROW(G43)))</f>
        <v/>
      </c>
      <c r="H43" s="36" t="str" cm="1">
        <f t="array" ref="H43">IF(INDEX('DATA INPUT - ordered'!K:K,ROW(H43))="","",INDEX('DATA INPUT - ordered'!K:K,ROW(H43)))</f>
        <v/>
      </c>
      <c r="I43" s="41" t="str">
        <f t="shared" si="0"/>
        <v/>
      </c>
      <c r="J43" s="41" t="str">
        <f t="shared" si="8"/>
        <v/>
      </c>
      <c r="K43" s="41" t="str">
        <f t="shared" si="1"/>
        <v/>
      </c>
      <c r="L43" s="73" t="str">
        <f t="shared" si="2"/>
        <v/>
      </c>
      <c r="M43" s="41" t="str">
        <f t="shared" si="3"/>
        <v/>
      </c>
      <c r="N43" s="41" t="str">
        <f t="shared" si="4"/>
        <v/>
      </c>
      <c r="O43" s="41" t="str">
        <f t="shared" si="5"/>
        <v/>
      </c>
      <c r="P43" s="41" t="str">
        <f t="shared" si="6"/>
        <v/>
      </c>
      <c r="Q43" s="41" t="str">
        <f t="shared" si="7"/>
        <v/>
      </c>
    </row>
    <row r="44" spans="1:21" s="34" customFormat="1">
      <c r="A44" s="36" t="str" cm="1">
        <f t="array" ref="A44">IF(INDEX('DATA INPUT - ordered'!A:A,ROW(A44))="","",INDEX('DATA INPUT - ordered'!A:A,ROW(A44)))</f>
        <v/>
      </c>
      <c r="B44" s="36" t="str" cm="1">
        <f t="array" ref="B44">IF(INDEX('DATA INPUT - ordered'!B:B,ROW(B44))="","",INDEX('DATA INPUT - ordered'!B:B,ROW(B44)))</f>
        <v/>
      </c>
      <c r="C44" s="36" t="str" cm="1">
        <f t="array" ref="C44">IF(INDEX('DATA INPUT - ordered'!C:C,ROW(C44))="","",INDEX('DATA INPUT - ordered'!C:C,ROW(C44)))</f>
        <v/>
      </c>
      <c r="D44" s="36" t="str" cm="1">
        <f t="array" ref="D44">IF(INDEX('DATA INPUT - ordered'!D:D,ROW(D44))="","",INDEX('DATA INPUT - ordered'!D:D,ROW(D44)))</f>
        <v/>
      </c>
      <c r="E44" s="36" t="str" cm="1">
        <f t="array" ref="E44">IF(INDEX('DATA INPUT - ordered'!E:E,ROW(E44))="","",INDEX('DATA INPUT - ordered'!E:E,ROW(E44)))</f>
        <v/>
      </c>
      <c r="F44" s="37" t="str" cm="1">
        <f t="array" ref="F44">IF(INDEX('DATA INPUT - ordered'!F:F,ROW(F44))="","",INDEX('DATA INPUT - ordered'!F:F,ROW(F44)))</f>
        <v/>
      </c>
      <c r="G44" s="38" t="str" cm="1">
        <f t="array" ref="G44">IF(INDEX('DATA INPUT - ordered'!H:H,ROW(G44))="","",INDEX('DATA INPUT - ordered'!H:H,ROW(G44)))</f>
        <v/>
      </c>
      <c r="H44" s="36" t="str" cm="1">
        <f t="array" ref="H44">IF(INDEX('DATA INPUT - ordered'!K:K,ROW(H44))="","",INDEX('DATA INPUT - ordered'!K:K,ROW(H44)))</f>
        <v/>
      </c>
      <c r="I44" s="41" t="str">
        <f t="shared" si="0"/>
        <v/>
      </c>
      <c r="J44" s="41" t="str">
        <f t="shared" si="8"/>
        <v/>
      </c>
      <c r="K44" s="41" t="str">
        <f t="shared" si="1"/>
        <v/>
      </c>
      <c r="L44" s="73" t="str">
        <f t="shared" si="2"/>
        <v/>
      </c>
      <c r="M44" s="41" t="str">
        <f t="shared" si="3"/>
        <v/>
      </c>
      <c r="N44" s="41" t="str">
        <f t="shared" si="4"/>
        <v/>
      </c>
      <c r="O44" s="41" t="str">
        <f t="shared" si="5"/>
        <v/>
      </c>
      <c r="P44" s="41" t="str">
        <f t="shared" si="6"/>
        <v/>
      </c>
      <c r="Q44" s="41" t="str">
        <f t="shared" si="7"/>
        <v/>
      </c>
    </row>
    <row r="45" spans="1:21" s="34" customFormat="1">
      <c r="A45" s="36" t="str" cm="1">
        <f t="array" ref="A45">IF(INDEX('DATA INPUT - ordered'!A:A,ROW(A45))="","",INDEX('DATA INPUT - ordered'!A:A,ROW(A45)))</f>
        <v/>
      </c>
      <c r="B45" s="36" t="str" cm="1">
        <f t="array" ref="B45">IF(INDEX('DATA INPUT - ordered'!B:B,ROW(B45))="","",INDEX('DATA INPUT - ordered'!B:B,ROW(B45)))</f>
        <v/>
      </c>
      <c r="C45" s="36" t="str" cm="1">
        <f t="array" ref="C45">IF(INDEX('DATA INPUT - ordered'!C:C,ROW(C45))="","",INDEX('DATA INPUT - ordered'!C:C,ROW(C45)))</f>
        <v/>
      </c>
      <c r="D45" s="36" t="str" cm="1">
        <f t="array" ref="D45">IF(INDEX('DATA INPUT - ordered'!D:D,ROW(D45))="","",INDEX('DATA INPUT - ordered'!D:D,ROW(D45)))</f>
        <v/>
      </c>
      <c r="E45" s="36" t="str" cm="1">
        <f t="array" ref="E45">IF(INDEX('DATA INPUT - ordered'!E:E,ROW(E45))="","",INDEX('DATA INPUT - ordered'!E:E,ROW(E45)))</f>
        <v/>
      </c>
      <c r="F45" s="37" t="str" cm="1">
        <f t="array" ref="F45">IF(INDEX('DATA INPUT - ordered'!F:F,ROW(F45))="","",INDEX('DATA INPUT - ordered'!F:F,ROW(F45)))</f>
        <v/>
      </c>
      <c r="G45" s="38" t="str" cm="1">
        <f t="array" ref="G45">IF(INDEX('DATA INPUT - ordered'!H:H,ROW(G45))="","",INDEX('DATA INPUT - ordered'!H:H,ROW(G45)))</f>
        <v/>
      </c>
      <c r="H45" s="36" t="str" cm="1">
        <f t="array" ref="H45">IF(INDEX('DATA INPUT - ordered'!K:K,ROW(H45))="","",INDEX('DATA INPUT - ordered'!K:K,ROW(H45)))</f>
        <v/>
      </c>
      <c r="I45" s="41" t="str">
        <f t="shared" si="0"/>
        <v/>
      </c>
      <c r="J45" s="41" t="str">
        <f t="shared" si="8"/>
        <v/>
      </c>
      <c r="K45" s="41" t="str">
        <f t="shared" si="1"/>
        <v/>
      </c>
      <c r="L45" s="73" t="str">
        <f t="shared" si="2"/>
        <v/>
      </c>
      <c r="M45" s="41" t="str">
        <f t="shared" si="3"/>
        <v/>
      </c>
      <c r="N45" s="41" t="str">
        <f t="shared" si="4"/>
        <v/>
      </c>
      <c r="O45" s="41" t="str">
        <f t="shared" si="5"/>
        <v/>
      </c>
      <c r="P45" s="41" t="str">
        <f t="shared" si="6"/>
        <v/>
      </c>
      <c r="Q45" s="41" t="str">
        <f t="shared" si="7"/>
        <v/>
      </c>
    </row>
    <row r="46" spans="1:21" s="34" customFormat="1">
      <c r="A46" s="36" t="str" cm="1">
        <f t="array" ref="A46">IF(INDEX('DATA INPUT - ordered'!A:A,ROW(A46))="","",INDEX('DATA INPUT - ordered'!A:A,ROW(A46)))</f>
        <v/>
      </c>
      <c r="B46" s="36" t="str" cm="1">
        <f t="array" ref="B46">IF(INDEX('DATA INPUT - ordered'!B:B,ROW(B46))="","",INDEX('DATA INPUT - ordered'!B:B,ROW(B46)))</f>
        <v/>
      </c>
      <c r="C46" s="36" t="str" cm="1">
        <f t="array" ref="C46">IF(INDEX('DATA INPUT - ordered'!C:C,ROW(C46))="","",INDEX('DATA INPUT - ordered'!C:C,ROW(C46)))</f>
        <v/>
      </c>
      <c r="D46" s="36" t="str" cm="1">
        <f t="array" ref="D46">IF(INDEX('DATA INPUT - ordered'!D:D,ROW(D46))="","",INDEX('DATA INPUT - ordered'!D:D,ROW(D46)))</f>
        <v/>
      </c>
      <c r="E46" s="36" t="str" cm="1">
        <f t="array" ref="E46">IF(INDEX('DATA INPUT - ordered'!E:E,ROW(E46))="","",INDEX('DATA INPUT - ordered'!E:E,ROW(E46)))</f>
        <v/>
      </c>
      <c r="F46" s="37" t="str" cm="1">
        <f t="array" ref="F46">IF(INDEX('DATA INPUT - ordered'!F:F,ROW(F46))="","",INDEX('DATA INPUT - ordered'!F:F,ROW(F46)))</f>
        <v/>
      </c>
      <c r="G46" s="38" t="str" cm="1">
        <f t="array" ref="G46">IF(INDEX('DATA INPUT - ordered'!H:H,ROW(G46))="","",INDEX('DATA INPUT - ordered'!H:H,ROW(G46)))</f>
        <v/>
      </c>
      <c r="H46" s="36" t="str" cm="1">
        <f t="array" ref="H46">IF(INDEX('DATA INPUT - ordered'!K:K,ROW(H46))="","",INDEX('DATA INPUT - ordered'!K:K,ROW(H46)))</f>
        <v/>
      </c>
      <c r="I46" s="41" t="str">
        <f t="shared" si="0"/>
        <v/>
      </c>
      <c r="J46" s="41" t="str">
        <f t="shared" si="8"/>
        <v/>
      </c>
      <c r="K46" s="41" t="str">
        <f t="shared" si="1"/>
        <v/>
      </c>
      <c r="L46" s="73" t="str">
        <f t="shared" si="2"/>
        <v/>
      </c>
      <c r="M46" s="41" t="str">
        <f t="shared" si="3"/>
        <v/>
      </c>
      <c r="N46" s="41" t="str">
        <f t="shared" si="4"/>
        <v/>
      </c>
      <c r="O46" s="41" t="str">
        <f t="shared" si="5"/>
        <v/>
      </c>
      <c r="P46" s="41" t="str">
        <f t="shared" si="6"/>
        <v/>
      </c>
      <c r="Q46" s="41" t="str">
        <f t="shared" si="7"/>
        <v/>
      </c>
    </row>
    <row r="47" spans="1:21" s="34" customFormat="1">
      <c r="A47" s="36" t="str" cm="1">
        <f t="array" ref="A47">IF(INDEX('DATA INPUT - ordered'!A:A,ROW(A47))="","",INDEX('DATA INPUT - ordered'!A:A,ROW(A47)))</f>
        <v/>
      </c>
      <c r="B47" s="36" t="str" cm="1">
        <f t="array" ref="B47">IF(INDEX('DATA INPUT - ordered'!B:B,ROW(B47))="","",INDEX('DATA INPUT - ordered'!B:B,ROW(B47)))</f>
        <v/>
      </c>
      <c r="C47" s="36" t="str" cm="1">
        <f t="array" ref="C47">IF(INDEX('DATA INPUT - ordered'!C:C,ROW(C47))="","",INDEX('DATA INPUT - ordered'!C:C,ROW(C47)))</f>
        <v/>
      </c>
      <c r="D47" s="36" t="str" cm="1">
        <f t="array" ref="D47">IF(INDEX('DATA INPUT - ordered'!D:D,ROW(D47))="","",INDEX('DATA INPUT - ordered'!D:D,ROW(D47)))</f>
        <v/>
      </c>
      <c r="E47" s="36" t="str" cm="1">
        <f t="array" ref="E47">IF(INDEX('DATA INPUT - ordered'!E:E,ROW(E47))="","",INDEX('DATA INPUT - ordered'!E:E,ROW(E47)))</f>
        <v/>
      </c>
      <c r="F47" s="37" t="str" cm="1">
        <f t="array" ref="F47">IF(INDEX('DATA INPUT - ordered'!F:F,ROW(F47))="","",INDEX('DATA INPUT - ordered'!F:F,ROW(F47)))</f>
        <v/>
      </c>
      <c r="G47" s="38" t="str" cm="1">
        <f t="array" ref="G47">IF(INDEX('DATA INPUT - ordered'!H:H,ROW(G47))="","",INDEX('DATA INPUT - ordered'!H:H,ROW(G47)))</f>
        <v/>
      </c>
      <c r="H47" s="36" t="str" cm="1">
        <f t="array" ref="H47">IF(INDEX('DATA INPUT - ordered'!K:K,ROW(H47))="","",INDEX('DATA INPUT - ordered'!K:K,ROW(H47)))</f>
        <v/>
      </c>
      <c r="I47" s="41" t="str">
        <f t="shared" si="0"/>
        <v/>
      </c>
      <c r="J47" s="41" t="str">
        <f t="shared" si="8"/>
        <v/>
      </c>
      <c r="K47" s="41" t="str">
        <f t="shared" si="1"/>
        <v/>
      </c>
      <c r="L47" s="73" t="str">
        <f t="shared" si="2"/>
        <v/>
      </c>
      <c r="M47" s="41" t="str">
        <f t="shared" si="3"/>
        <v/>
      </c>
      <c r="N47" s="41" t="str">
        <f t="shared" si="4"/>
        <v/>
      </c>
      <c r="O47" s="41" t="str">
        <f t="shared" si="5"/>
        <v/>
      </c>
      <c r="P47" s="41" t="str">
        <f t="shared" si="6"/>
        <v/>
      </c>
      <c r="Q47" s="41" t="str">
        <f t="shared" si="7"/>
        <v/>
      </c>
    </row>
    <row r="48" spans="1:21" s="34" customFormat="1">
      <c r="A48" s="36" t="str" cm="1">
        <f t="array" ref="A48">IF(INDEX('DATA INPUT - ordered'!A:A,ROW(A48))="","",INDEX('DATA INPUT - ordered'!A:A,ROW(A48)))</f>
        <v/>
      </c>
      <c r="B48" s="36" t="str" cm="1">
        <f t="array" ref="B48">IF(INDEX('DATA INPUT - ordered'!B:B,ROW(B48))="","",INDEX('DATA INPUT - ordered'!B:B,ROW(B48)))</f>
        <v/>
      </c>
      <c r="C48" s="36" t="str" cm="1">
        <f t="array" ref="C48">IF(INDEX('DATA INPUT - ordered'!C:C,ROW(C48))="","",INDEX('DATA INPUT - ordered'!C:C,ROW(C48)))</f>
        <v/>
      </c>
      <c r="D48" s="36" t="str" cm="1">
        <f t="array" ref="D48">IF(INDEX('DATA INPUT - ordered'!D:D,ROW(D48))="","",INDEX('DATA INPUT - ordered'!D:D,ROW(D48)))</f>
        <v/>
      </c>
      <c r="E48" s="36" t="str" cm="1">
        <f t="array" ref="E48">IF(INDEX('DATA INPUT - ordered'!E:E,ROW(E48))="","",INDEX('DATA INPUT - ordered'!E:E,ROW(E48)))</f>
        <v/>
      </c>
      <c r="F48" s="37" t="str" cm="1">
        <f t="array" ref="F48">IF(INDEX('DATA INPUT - ordered'!F:F,ROW(F48))="","",INDEX('DATA INPUT - ordered'!F:F,ROW(F48)))</f>
        <v/>
      </c>
      <c r="G48" s="38" t="str" cm="1">
        <f t="array" ref="G48">IF(INDEX('DATA INPUT - ordered'!H:H,ROW(G48))="","",INDEX('DATA INPUT - ordered'!H:H,ROW(G48)))</f>
        <v/>
      </c>
      <c r="H48" s="36" t="str" cm="1">
        <f t="array" ref="H48">IF(INDEX('DATA INPUT - ordered'!K:K,ROW(H48))="","",INDEX('DATA INPUT - ordered'!K:K,ROW(H48)))</f>
        <v/>
      </c>
      <c r="I48" s="41" t="str">
        <f t="shared" si="0"/>
        <v/>
      </c>
      <c r="J48" s="41" t="str">
        <f t="shared" si="8"/>
        <v/>
      </c>
      <c r="K48" s="41" t="str">
        <f t="shared" si="1"/>
        <v/>
      </c>
      <c r="L48" s="73" t="str">
        <f t="shared" si="2"/>
        <v/>
      </c>
      <c r="M48" s="41" t="str">
        <f t="shared" si="3"/>
        <v/>
      </c>
      <c r="N48" s="41" t="str">
        <f t="shared" si="4"/>
        <v/>
      </c>
      <c r="O48" s="41" t="str">
        <f t="shared" si="5"/>
        <v/>
      </c>
      <c r="P48" s="41" t="str">
        <f t="shared" si="6"/>
        <v/>
      </c>
      <c r="Q48" s="41" t="str">
        <f t="shared" si="7"/>
        <v/>
      </c>
    </row>
    <row r="49" spans="1:17" s="34" customFormat="1">
      <c r="A49" s="36" t="str" cm="1">
        <f t="array" ref="A49">IF(INDEX('DATA INPUT - ordered'!A:A,ROW(A49))="","",INDEX('DATA INPUT - ordered'!A:A,ROW(A49)))</f>
        <v/>
      </c>
      <c r="B49" s="36" t="str" cm="1">
        <f t="array" ref="B49">IF(INDEX('DATA INPUT - ordered'!B:B,ROW(B49))="","",INDEX('DATA INPUT - ordered'!B:B,ROW(B49)))</f>
        <v/>
      </c>
      <c r="C49" s="36" t="str" cm="1">
        <f t="array" ref="C49">IF(INDEX('DATA INPUT - ordered'!C:C,ROW(C49))="","",INDEX('DATA INPUT - ordered'!C:C,ROW(C49)))</f>
        <v/>
      </c>
      <c r="D49" s="36" t="str" cm="1">
        <f t="array" ref="D49">IF(INDEX('DATA INPUT - ordered'!D:D,ROW(D49))="","",INDEX('DATA INPUT - ordered'!D:D,ROW(D49)))</f>
        <v/>
      </c>
      <c r="E49" s="36" t="str" cm="1">
        <f t="array" ref="E49">IF(INDEX('DATA INPUT - ordered'!E:E,ROW(E49))="","",INDEX('DATA INPUT - ordered'!E:E,ROW(E49)))</f>
        <v/>
      </c>
      <c r="F49" s="37" t="str" cm="1">
        <f t="array" ref="F49">IF(INDEX('DATA INPUT - ordered'!F:F,ROW(F49))="","",INDEX('DATA INPUT - ordered'!F:F,ROW(F49)))</f>
        <v/>
      </c>
      <c r="G49" s="38" t="str" cm="1">
        <f t="array" ref="G49">IF(INDEX('DATA INPUT - ordered'!H:H,ROW(G49))="","",INDEX('DATA INPUT - ordered'!H:H,ROW(G49)))</f>
        <v/>
      </c>
      <c r="H49" s="36" t="str" cm="1">
        <f t="array" ref="H49">IF(INDEX('DATA INPUT - ordered'!K:K,ROW(H49))="","",INDEX('DATA INPUT - ordered'!K:K,ROW(H49)))</f>
        <v/>
      </c>
      <c r="I49" s="41" t="str">
        <f t="shared" si="0"/>
        <v/>
      </c>
      <c r="J49" s="41" t="str">
        <f t="shared" si="8"/>
        <v/>
      </c>
      <c r="K49" s="41" t="str">
        <f t="shared" si="1"/>
        <v/>
      </c>
      <c r="L49" s="73" t="str">
        <f t="shared" si="2"/>
        <v/>
      </c>
      <c r="M49" s="41" t="str">
        <f t="shared" si="3"/>
        <v/>
      </c>
      <c r="N49" s="41" t="str">
        <f t="shared" si="4"/>
        <v/>
      </c>
      <c r="O49" s="41" t="str">
        <f t="shared" si="5"/>
        <v/>
      </c>
      <c r="P49" s="41" t="str">
        <f t="shared" si="6"/>
        <v/>
      </c>
      <c r="Q49" s="41" t="str">
        <f t="shared" si="7"/>
        <v/>
      </c>
    </row>
    <row r="50" spans="1:17" s="34" customFormat="1">
      <c r="A50" s="36" t="str" cm="1">
        <f t="array" ref="A50">IF(INDEX('DATA INPUT - ordered'!A:A,ROW(A50))="","",INDEX('DATA INPUT - ordered'!A:A,ROW(A50)))</f>
        <v/>
      </c>
      <c r="B50" s="36" t="str" cm="1">
        <f t="array" ref="B50">IF(INDEX('DATA INPUT - ordered'!B:B,ROW(B50))="","",INDEX('DATA INPUT - ordered'!B:B,ROW(B50)))</f>
        <v/>
      </c>
      <c r="C50" s="36" t="str" cm="1">
        <f t="array" ref="C50">IF(INDEX('DATA INPUT - ordered'!C:C,ROW(C50))="","",INDEX('DATA INPUT - ordered'!C:C,ROW(C50)))</f>
        <v/>
      </c>
      <c r="D50" s="36" t="str" cm="1">
        <f t="array" ref="D50">IF(INDEX('DATA INPUT - ordered'!D:D,ROW(D50))="","",INDEX('DATA INPUT - ordered'!D:D,ROW(D50)))</f>
        <v/>
      </c>
      <c r="E50" s="36" t="str" cm="1">
        <f t="array" ref="E50">IF(INDEX('DATA INPUT - ordered'!E:E,ROW(E50))="","",INDEX('DATA INPUT - ordered'!E:E,ROW(E50)))</f>
        <v/>
      </c>
      <c r="F50" s="37" t="str" cm="1">
        <f t="array" ref="F50">IF(INDEX('DATA INPUT - ordered'!F:F,ROW(F50))="","",INDEX('DATA INPUT - ordered'!F:F,ROW(F50)))</f>
        <v/>
      </c>
      <c r="G50" s="38" t="str" cm="1">
        <f t="array" ref="G50">IF(INDEX('DATA INPUT - ordered'!H:H,ROW(G50))="","",INDEX('DATA INPUT - ordered'!H:H,ROW(G50)))</f>
        <v/>
      </c>
      <c r="H50" s="36" t="str" cm="1">
        <f t="array" ref="H50">IF(INDEX('DATA INPUT - ordered'!K:K,ROW(H50))="","",INDEX('DATA INPUT - ordered'!K:K,ROW(H50)))</f>
        <v/>
      </c>
      <c r="I50" s="41" t="str">
        <f t="shared" si="0"/>
        <v/>
      </c>
      <c r="J50" s="41" t="str">
        <f t="shared" si="8"/>
        <v/>
      </c>
      <c r="K50" s="41" t="str">
        <f t="shared" si="1"/>
        <v/>
      </c>
      <c r="L50" s="73" t="str">
        <f t="shared" si="2"/>
        <v/>
      </c>
      <c r="M50" s="41" t="str">
        <f t="shared" si="3"/>
        <v/>
      </c>
      <c r="N50" s="41" t="str">
        <f t="shared" si="4"/>
        <v/>
      </c>
      <c r="O50" s="41" t="str">
        <f t="shared" si="5"/>
        <v/>
      </c>
      <c r="P50" s="41" t="str">
        <f t="shared" si="6"/>
        <v/>
      </c>
      <c r="Q50" s="41" t="str">
        <f t="shared" si="7"/>
        <v/>
      </c>
    </row>
  </sheetData>
  <mergeCells count="1">
    <mergeCell ref="I3:Q3"/>
  </mergeCells>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E026-2EB2-4151-8F61-E617EF26C8D3}">
  <sheetPr codeName="Sheet11">
    <tabColor theme="4"/>
  </sheetPr>
  <dimension ref="A1:AB50"/>
  <sheetViews>
    <sheetView zoomScaleNormal="100" workbookViewId="0">
      <pane ySplit="6" topLeftCell="A7" activePane="bottomLeft" state="frozen"/>
      <selection pane="bottomLeft" activeCell="K1" sqref="K1"/>
    </sheetView>
  </sheetViews>
  <sheetFormatPr defaultColWidth="9.1796875" defaultRowHeight="14.5"/>
  <cols>
    <col min="1" max="2" width="9.1796875" style="107"/>
    <col min="3" max="3" width="39.7265625" style="104" bestFit="1" customWidth="1"/>
    <col min="4" max="4" width="16.26953125" style="104" customWidth="1"/>
    <col min="5" max="5" width="18.453125" style="104" customWidth="1"/>
    <col min="6" max="7" width="16.26953125" style="106" customWidth="1"/>
    <col min="8" max="8" width="19.7265625" style="105" bestFit="1" customWidth="1"/>
    <col min="9" max="9" width="16.1796875" style="105" customWidth="1"/>
    <col min="10" max="10" width="16.26953125" style="105" customWidth="1"/>
    <col min="11" max="11" width="11.81640625" style="108" customWidth="1"/>
    <col min="12" max="15" width="11.81640625" style="107" customWidth="1"/>
    <col min="16" max="17" width="12.26953125" style="107" customWidth="1"/>
    <col min="18" max="18" width="13.453125" style="107" customWidth="1"/>
    <col min="19" max="19" width="12.26953125" style="107" customWidth="1"/>
    <col min="20" max="20" width="11.81640625" style="107" customWidth="1"/>
    <col min="21" max="21" width="12.81640625" style="107" bestFit="1" customWidth="1"/>
    <col min="22" max="22" width="24.453125" style="107" customWidth="1"/>
    <col min="23" max="24" width="14.7265625" style="107" customWidth="1"/>
    <col min="25" max="25" width="11.81640625" style="107" customWidth="1"/>
    <col min="26" max="26" width="22.81640625" style="107" bestFit="1" customWidth="1"/>
    <col min="27" max="28" width="14.54296875" style="107" bestFit="1" customWidth="1"/>
    <col min="29" max="16384" width="9.1796875" style="107"/>
  </cols>
  <sheetData>
    <row r="1" spans="1:28" s="34" customFormat="1" ht="21">
      <c r="A1" s="62" t="s">
        <v>244</v>
      </c>
      <c r="F1" s="66"/>
      <c r="G1" s="66"/>
      <c r="H1" s="70"/>
      <c r="I1" s="70"/>
      <c r="J1" s="70"/>
      <c r="K1" s="70"/>
    </row>
    <row r="2" spans="1:28" s="34" customFormat="1">
      <c r="F2" s="66"/>
      <c r="G2" s="66"/>
      <c r="H2" s="70"/>
      <c r="I2" s="70"/>
      <c r="J2" s="70"/>
      <c r="K2" s="70"/>
    </row>
    <row r="3" spans="1:28" s="39" customFormat="1" ht="18.5">
      <c r="A3" s="101" t="s">
        <v>463</v>
      </c>
      <c r="C3" s="101"/>
      <c r="D3" s="101"/>
      <c r="E3" s="101"/>
      <c r="F3" s="101"/>
      <c r="G3" s="101"/>
      <c r="H3" s="101"/>
      <c r="I3" s="101"/>
      <c r="J3" s="101"/>
      <c r="K3" s="227" t="s">
        <v>213</v>
      </c>
      <c r="L3" s="227"/>
      <c r="M3" s="227"/>
      <c r="N3" s="227"/>
      <c r="O3" s="227"/>
      <c r="P3" s="227"/>
      <c r="Q3" s="227"/>
      <c r="R3" s="227"/>
      <c r="S3" s="227"/>
      <c r="T3" s="227"/>
      <c r="U3" s="227"/>
      <c r="V3" s="227"/>
      <c r="W3" s="227"/>
      <c r="X3" s="227"/>
      <c r="Y3" s="227" t="s">
        <v>214</v>
      </c>
      <c r="Z3" s="227"/>
      <c r="AA3" s="227"/>
      <c r="AB3" s="227"/>
    </row>
    <row r="4" spans="1:28" s="47" customFormat="1" ht="78">
      <c r="A4" s="47" t="s">
        <v>516</v>
      </c>
      <c r="B4" s="47" t="s">
        <v>517</v>
      </c>
      <c r="C4" s="47" t="s">
        <v>215</v>
      </c>
      <c r="D4" s="47" t="s">
        <v>216</v>
      </c>
      <c r="E4" s="47" t="s">
        <v>217</v>
      </c>
      <c r="F4" s="67" t="s">
        <v>219</v>
      </c>
      <c r="G4" s="67" t="s">
        <v>245</v>
      </c>
      <c r="H4" s="71" t="s">
        <v>220</v>
      </c>
      <c r="I4" s="71" t="s">
        <v>466</v>
      </c>
      <c r="J4" s="71" t="s">
        <v>218</v>
      </c>
      <c r="K4" s="71" t="s">
        <v>528</v>
      </c>
      <c r="L4" s="47" t="s">
        <v>256</v>
      </c>
      <c r="M4" s="47" t="s">
        <v>248</v>
      </c>
      <c r="N4" s="47" t="s">
        <v>252</v>
      </c>
      <c r="O4" s="47" t="s">
        <v>253</v>
      </c>
      <c r="P4" s="47" t="s">
        <v>255</v>
      </c>
      <c r="Q4" s="47" t="s">
        <v>257</v>
      </c>
      <c r="R4" s="47" t="s">
        <v>258</v>
      </c>
      <c r="S4" s="47" t="s">
        <v>259</v>
      </c>
      <c r="T4" s="47" t="s">
        <v>260</v>
      </c>
      <c r="U4" s="47" t="s">
        <v>262</v>
      </c>
      <c r="V4" s="47" t="s">
        <v>264</v>
      </c>
      <c r="W4" s="47" t="s">
        <v>374</v>
      </c>
      <c r="X4" s="47" t="s">
        <v>375</v>
      </c>
      <c r="Y4" s="47" t="s">
        <v>247</v>
      </c>
      <c r="Z4" s="47" t="s">
        <v>246</v>
      </c>
      <c r="AA4" s="47" t="s">
        <v>211</v>
      </c>
      <c r="AB4" s="47" t="s">
        <v>212</v>
      </c>
    </row>
    <row r="5" spans="1:28" s="80" customFormat="1" ht="25.5" customHeight="1">
      <c r="F5" s="82" t="s">
        <v>310</v>
      </c>
      <c r="G5" s="82" t="s">
        <v>343</v>
      </c>
      <c r="H5" s="149" t="str">
        <f>'DATA INPUT - ordered'!$I$5</f>
        <v/>
      </c>
      <c r="I5" s="81" t="str">
        <f>'DATA INPUT - ordered'!$J$5</f>
        <v/>
      </c>
      <c r="J5" s="154" t="str">
        <f>'DATA INPUT - ordered'!$K$5</f>
        <v/>
      </c>
      <c r="K5" s="83"/>
      <c r="L5" s="80" t="s">
        <v>345</v>
      </c>
      <c r="O5" s="83"/>
      <c r="P5" s="83" t="s">
        <v>572</v>
      </c>
      <c r="Q5" s="80" t="s">
        <v>364</v>
      </c>
      <c r="R5" s="83" t="s">
        <v>573</v>
      </c>
      <c r="S5" s="80" t="s">
        <v>365</v>
      </c>
      <c r="T5" s="80" t="s">
        <v>366</v>
      </c>
      <c r="U5" s="80" t="s">
        <v>372</v>
      </c>
      <c r="V5" s="80" t="s">
        <v>373</v>
      </c>
      <c r="W5" s="80" t="s">
        <v>368</v>
      </c>
      <c r="X5" s="80" t="s">
        <v>369</v>
      </c>
      <c r="Y5" s="80" t="s">
        <v>371</v>
      </c>
      <c r="Z5" s="80" t="s">
        <v>458</v>
      </c>
      <c r="AA5" s="80" t="s">
        <v>376</v>
      </c>
      <c r="AB5" s="80" t="s">
        <v>377</v>
      </c>
    </row>
    <row r="6" spans="1:28" s="34" customFormat="1" ht="16.5">
      <c r="A6" s="43" t="s">
        <v>516</v>
      </c>
      <c r="B6" s="43" t="s">
        <v>517</v>
      </c>
      <c r="C6" s="43" t="s">
        <v>83</v>
      </c>
      <c r="D6" s="43" t="s">
        <v>84</v>
      </c>
      <c r="E6" s="43" t="s">
        <v>85</v>
      </c>
      <c r="F6" s="75" t="s">
        <v>87</v>
      </c>
      <c r="G6" s="75" t="s">
        <v>105</v>
      </c>
      <c r="H6" s="76" t="s">
        <v>89</v>
      </c>
      <c r="I6" s="44" t="s">
        <v>121</v>
      </c>
      <c r="J6" s="76" t="s">
        <v>86</v>
      </c>
      <c r="K6" s="72" t="s">
        <v>122</v>
      </c>
      <c r="L6" s="45" t="s">
        <v>228</v>
      </c>
      <c r="M6" s="45" t="s">
        <v>251</v>
      </c>
      <c r="N6" s="72" t="s">
        <v>250</v>
      </c>
      <c r="O6" s="45" t="s">
        <v>254</v>
      </c>
      <c r="P6" s="45" t="s">
        <v>123</v>
      </c>
      <c r="Q6" s="45" t="s">
        <v>90</v>
      </c>
      <c r="R6" s="45" t="s">
        <v>124</v>
      </c>
      <c r="S6" s="45" t="s">
        <v>125</v>
      </c>
      <c r="T6" s="45" t="s">
        <v>126</v>
      </c>
      <c r="U6" s="45" t="s">
        <v>127</v>
      </c>
      <c r="V6" s="84" t="s">
        <v>128</v>
      </c>
      <c r="W6" s="45" t="s">
        <v>133</v>
      </c>
      <c r="X6" s="45" t="s">
        <v>134</v>
      </c>
      <c r="Y6" s="46" t="s">
        <v>129</v>
      </c>
      <c r="Z6" s="46" t="s">
        <v>130</v>
      </c>
      <c r="AA6" s="46" t="s">
        <v>131</v>
      </c>
      <c r="AB6" s="46" t="s">
        <v>132</v>
      </c>
    </row>
    <row r="7" spans="1:28" s="34" customFormat="1">
      <c r="A7" s="36" t="str" cm="1">
        <f t="array" ref="A7">IF(INDEX('DATA INPUT - ordered'!A:A,ROW(A7))="","",INDEX('DATA INPUT - ordered'!A:A,ROW(A7)))</f>
        <v>Indonesia</v>
      </c>
      <c r="B7" s="36" cm="1">
        <f t="array" ref="B7">IF(INDEX('DATA INPUT - ordered'!B:B,ROW(B7))="","",INDEX('DATA INPUT - ordered'!B:B,ROW(B7)))</f>
        <v>2017</v>
      </c>
      <c r="C7" s="36" t="str" cm="1">
        <f t="array" ref="C7">IF(INDEX('DATA INPUT - ordered'!C:C,ROW(C7))="","",INDEX('DATA INPUT - ordered'!C:C,ROW(C7)))</f>
        <v>Births attended by skilled health personnel (%)</v>
      </c>
      <c r="D7" s="36" t="str" cm="1">
        <f t="array" ref="D7">IF(INDEX('DATA INPUT - ordered'!D:D,ROW(D7))="","",INDEX('DATA INPUT - ordered'!D:D,ROW(D7)))</f>
        <v>Economic status</v>
      </c>
      <c r="E7" s="36" t="str" cm="1">
        <f t="array" ref="E7">IF(INDEX('DATA INPUT - ordered'!E:E,ROW(E7))="","",INDEX('DATA INPUT - ordered'!E:E,ROW(E7)))</f>
        <v>Quintile 1 (poorest)</v>
      </c>
      <c r="F7" s="37" cm="1">
        <f t="array" ref="F7">IF(INDEX('DATA INPUT - ordered'!F:F,ROW(F7))="","",INDEX('DATA INPUT - ordered'!F:F,ROW(F7)))</f>
        <v>75.599999999999994</v>
      </c>
      <c r="G7" s="38" cm="1">
        <f t="array" ref="G7">IF(INDEX('DATA INPUT - ordered'!H:H,ROW(G7))="","",INDEX('DATA INPUT - ordered'!H:H,ROW(G7)))</f>
        <v>2072.4360000000001</v>
      </c>
      <c r="H7" s="36" cm="1">
        <f t="array" ref="H7">IF(INDEX('DATA INPUT - ordered'!I:I,ROW(H7))="","",INDEX('DATA INPUT - ordered'!I:I,ROW(H7)))</f>
        <v>1</v>
      </c>
      <c r="I7" s="36" cm="1">
        <f t="array" ref="I7">IF(INDEX('DATA INPUT - ordered'!J:J,ROW(I7))="","",INDEX('DATA INPUT - ordered'!J:J,ROW(I7)))</f>
        <v>100</v>
      </c>
      <c r="J7" s="36" cm="1">
        <f t="array" ref="J7">IF(INDEX('DATA INPUT - ordered'!K:K,ROW(J7))="","",INDEX('DATA INPUT - ordered'!K:K,ROW(J7)))</f>
        <v>1</v>
      </c>
      <c r="K7" s="73">
        <f t="shared" ref="K7:K50" si="0">IF(F7="","",IF($J$5&lt;&gt;"","",IF(J7=MAX(J:J),1,0)))</f>
        <v>0</v>
      </c>
      <c r="L7" s="41">
        <f t="shared" ref="L7:L50" si="1">IFERROR(G7/SUM(G:G),"")</f>
        <v>0.20510369165386771</v>
      </c>
      <c r="M7" s="65">
        <f>SUMPRODUCT(L:L,F:F)</f>
        <v>91.570597445670089</v>
      </c>
      <c r="N7" s="65">
        <f>SUMIFS(F:F,K:K,1)</f>
        <v>99.2</v>
      </c>
      <c r="O7" s="73">
        <f>SUMIFS(G:G,K:K,1)</f>
        <v>1884.51</v>
      </c>
      <c r="P7" s="73">
        <f>(N7/AVERAGE(I:I))*O7</f>
        <v>1869.4339199999999</v>
      </c>
      <c r="Q7" s="73">
        <f>O7-P7</f>
        <v>15.076080000000047</v>
      </c>
      <c r="R7" s="73">
        <f>(M7/AVERAGE(I:I))*SUM(G:G)-P7</f>
        <v>7383.1641760000002</v>
      </c>
      <c r="S7" s="73">
        <f>SUM(G:G)-R7-O7</f>
        <v>836.65882400000032</v>
      </c>
      <c r="T7" s="73">
        <f>SUM(P7:S7)</f>
        <v>10104.333000000001</v>
      </c>
      <c r="U7" s="65">
        <f>(N7-M7)/M7*100</f>
        <v>8.3317164757568918</v>
      </c>
      <c r="V7" s="41">
        <f>SQRT((P7*T7*(R7*Q7*(T7-P7)+S7*P7^2))/((R7+P7)^3*(P7+Q7)^3))</f>
        <v>3.6992441984861112E-3</v>
      </c>
      <c r="W7" s="65">
        <f>U7-1.96*V7</f>
        <v>8.3244659571278596</v>
      </c>
      <c r="X7" s="65">
        <f>U7+1.96*V7</f>
        <v>8.3389669943859239</v>
      </c>
      <c r="Y7" s="42">
        <f>IF(AND(AVERAGE(H:H)&lt;&gt;0,AVERAGE(H:H)&lt;&gt;1),"",
IF(AND(N7-M7&lt;0,AVERAGE(H:H)=1),0,
IF(AND(N7-M7&gt;0,AVERAGE(H:H)=0),0,
N7-M7)))</f>
        <v>7.6294025543299142</v>
      </c>
      <c r="Z7" s="74">
        <f>ABS(M7*(X7-W7))/(2*1.96)</f>
        <v>0.33874200135277255</v>
      </c>
      <c r="AA7" s="42">
        <f>Y7-1.96*Z7</f>
        <v>6.9654682316784804</v>
      </c>
      <c r="AB7" s="42">
        <f>Y7+1.96*Z7</f>
        <v>8.293336876981348</v>
      </c>
    </row>
    <row r="8" spans="1:28" s="34" customFormat="1">
      <c r="A8" s="36" t="str" cm="1">
        <f t="array" ref="A8">IF(INDEX('DATA INPUT - ordered'!A:A,ROW(A8))="","",INDEX('DATA INPUT - ordered'!A:A,ROW(A8)))</f>
        <v>Indonesia</v>
      </c>
      <c r="B8" s="36" cm="1">
        <f t="array" ref="B8">IF(INDEX('DATA INPUT - ordered'!B:B,ROW(B8))="","",INDEX('DATA INPUT - ordered'!B:B,ROW(B8)))</f>
        <v>2017</v>
      </c>
      <c r="C8" s="36" t="str" cm="1">
        <f t="array" ref="C8">IF(INDEX('DATA INPUT - ordered'!C:C,ROW(C8))="","",INDEX('DATA INPUT - ordered'!C:C,ROW(C8)))</f>
        <v>Births attended by skilled health personnel (%)</v>
      </c>
      <c r="D8" s="36" t="str" cm="1">
        <f t="array" ref="D8">IF(INDEX('DATA INPUT - ordered'!D:D,ROW(D8))="","",INDEX('DATA INPUT - ordered'!D:D,ROW(D8)))</f>
        <v>Economic status</v>
      </c>
      <c r="E8" s="36" t="str" cm="1">
        <f t="array" ref="E8">IF(INDEX('DATA INPUT - ordered'!E:E,ROW(E8))="","",INDEX('DATA INPUT - ordered'!E:E,ROW(E8)))</f>
        <v>Quintile 2</v>
      </c>
      <c r="F8" s="37" cm="1">
        <f t="array" ref="F8">IF(INDEX('DATA INPUT - ordered'!F:F,ROW(F8))="","",INDEX('DATA INPUT - ordered'!F:F,ROW(F8)))</f>
        <v>91</v>
      </c>
      <c r="G8" s="38" cm="1">
        <f t="array" ref="G8">IF(INDEX('DATA INPUT - ordered'!H:H,ROW(G8))="","",INDEX('DATA INPUT - ordered'!H:H,ROW(G8)))</f>
        <v>2112.2040000000002</v>
      </c>
      <c r="H8" s="36" cm="1">
        <f t="array" ref="H8">IF(INDEX('DATA INPUT - ordered'!I:I,ROW(H8))="","",INDEX('DATA INPUT - ordered'!I:I,ROW(H8)))</f>
        <v>1</v>
      </c>
      <c r="I8" s="36" cm="1">
        <f t="array" ref="I8">IF(INDEX('DATA INPUT - ordered'!J:J,ROW(I8))="","",INDEX('DATA INPUT - ordered'!J:J,ROW(I8)))</f>
        <v>100</v>
      </c>
      <c r="J8" s="36" cm="1">
        <f t="array" ref="J8">IF(INDEX('DATA INPUT - ordered'!K:K,ROW(J8))="","",INDEX('DATA INPUT - ordered'!K:K,ROW(J8)))</f>
        <v>2</v>
      </c>
      <c r="K8" s="73">
        <f t="shared" si="0"/>
        <v>0</v>
      </c>
      <c r="L8" s="41">
        <f t="shared" si="1"/>
        <v>0.20903942892618443</v>
      </c>
    </row>
    <row r="9" spans="1:28" s="34" customFormat="1">
      <c r="A9" s="36" t="str" cm="1">
        <f t="array" ref="A9">IF(INDEX('DATA INPUT - ordered'!A:A,ROW(A9))="","",INDEX('DATA INPUT - ordered'!A:A,ROW(A9)))</f>
        <v>Indonesia</v>
      </c>
      <c r="B9" s="36" cm="1">
        <f t="array" ref="B9">IF(INDEX('DATA INPUT - ordered'!B:B,ROW(B9))="","",INDEX('DATA INPUT - ordered'!B:B,ROW(B9)))</f>
        <v>2017</v>
      </c>
      <c r="C9" s="36" t="str" cm="1">
        <f t="array" ref="C9">IF(INDEX('DATA INPUT - ordered'!C:C,ROW(C9))="","",INDEX('DATA INPUT - ordered'!C:C,ROW(C9)))</f>
        <v>Births attended by skilled health personnel (%)</v>
      </c>
      <c r="D9" s="36" t="str" cm="1">
        <f t="array" ref="D9">IF(INDEX('DATA INPUT - ordered'!D:D,ROW(D9))="","",INDEX('DATA INPUT - ordered'!D:D,ROW(D9)))</f>
        <v>Economic status</v>
      </c>
      <c r="E9" s="36" t="str" cm="1">
        <f t="array" ref="E9">IF(INDEX('DATA INPUT - ordered'!E:E,ROW(E9))="","",INDEX('DATA INPUT - ordered'!E:E,ROW(E9)))</f>
        <v>Quintile 3</v>
      </c>
      <c r="F9" s="37" cm="1">
        <f t="array" ref="F9">IF(INDEX('DATA INPUT - ordered'!F:F,ROW(F9))="","",INDEX('DATA INPUT - ordered'!F:F,ROW(F9)))</f>
        <v>96</v>
      </c>
      <c r="G9" s="38" cm="1">
        <f t="array" ref="G9">IF(INDEX('DATA INPUT - ordered'!H:H,ROW(G9))="","",INDEX('DATA INPUT - ordered'!H:H,ROW(G9)))</f>
        <v>1983.059</v>
      </c>
      <c r="H9" s="36" cm="1">
        <f t="array" ref="H9">IF(INDEX('DATA INPUT - ordered'!I:I,ROW(H9))="","",INDEX('DATA INPUT - ordered'!I:I,ROW(H9)))</f>
        <v>1</v>
      </c>
      <c r="I9" s="36" cm="1">
        <f t="array" ref="I9">IF(INDEX('DATA INPUT - ordered'!J:J,ROW(I9))="","",INDEX('DATA INPUT - ordered'!J:J,ROW(I9)))</f>
        <v>100</v>
      </c>
      <c r="J9" s="36" cm="1">
        <f t="array" ref="J9">IF(INDEX('DATA INPUT - ordered'!K:K,ROW(J9))="","",INDEX('DATA INPUT - ordered'!K:K,ROW(J9)))</f>
        <v>3</v>
      </c>
      <c r="K9" s="73">
        <f t="shared" si="0"/>
        <v>0</v>
      </c>
      <c r="L9" s="41">
        <f t="shared" si="1"/>
        <v>0.19625827850289573</v>
      </c>
    </row>
    <row r="10" spans="1:28" s="34" customFormat="1">
      <c r="A10" s="36" t="str" cm="1">
        <f t="array" ref="A10">IF(INDEX('DATA INPUT - ordered'!A:A,ROW(A10))="","",INDEX('DATA INPUT - ordered'!A:A,ROW(A10)))</f>
        <v>Indonesia</v>
      </c>
      <c r="B10" s="36" cm="1">
        <f t="array" ref="B10">IF(INDEX('DATA INPUT - ordered'!B:B,ROW(B10))="","",INDEX('DATA INPUT - ordered'!B:B,ROW(B10)))</f>
        <v>2017</v>
      </c>
      <c r="C10" s="36" t="str" cm="1">
        <f t="array" ref="C10">IF(INDEX('DATA INPUT - ordered'!C:C,ROW(C10))="","",INDEX('DATA INPUT - ordered'!C:C,ROW(C10)))</f>
        <v>Births attended by skilled health personnel (%)</v>
      </c>
      <c r="D10" s="36" t="str" cm="1">
        <f t="array" ref="D10">IF(INDEX('DATA INPUT - ordered'!D:D,ROW(D10))="","",INDEX('DATA INPUT - ordered'!D:D,ROW(D10)))</f>
        <v>Economic status</v>
      </c>
      <c r="E10" s="36" t="str" cm="1">
        <f t="array" ref="E10">IF(INDEX('DATA INPUT - ordered'!E:E,ROW(E10))="","",INDEX('DATA INPUT - ordered'!E:E,ROW(E10)))</f>
        <v>Quintile 4</v>
      </c>
      <c r="F10" s="37" cm="1">
        <f t="array" ref="F10">IF(INDEX('DATA INPUT - ordered'!F:F,ROW(F10))="","",INDEX('DATA INPUT - ordered'!F:F,ROW(F10)))</f>
        <v>97</v>
      </c>
      <c r="G10" s="38" cm="1">
        <f t="array" ref="G10">IF(INDEX('DATA INPUT - ordered'!H:H,ROW(G10))="","",INDEX('DATA INPUT - ordered'!H:H,ROW(G10)))</f>
        <v>2052.1239999999998</v>
      </c>
      <c r="H10" s="36" cm="1">
        <f t="array" ref="H10">IF(INDEX('DATA INPUT - ordered'!I:I,ROW(H10))="","",INDEX('DATA INPUT - ordered'!I:I,ROW(H10)))</f>
        <v>1</v>
      </c>
      <c r="I10" s="36" cm="1">
        <f t="array" ref="I10">IF(INDEX('DATA INPUT - ordered'!J:J,ROW(I10))="","",INDEX('DATA INPUT - ordered'!J:J,ROW(I10)))</f>
        <v>100</v>
      </c>
      <c r="J10" s="36" cm="1">
        <f t="array" ref="J10">IF(INDEX('DATA INPUT - ordered'!K:K,ROW(J10))="","",INDEX('DATA INPUT - ordered'!K:K,ROW(J10)))</f>
        <v>4</v>
      </c>
      <c r="K10" s="73">
        <f t="shared" si="0"/>
        <v>0</v>
      </c>
      <c r="L10" s="41">
        <f t="shared" si="1"/>
        <v>0.20309346495211505</v>
      </c>
    </row>
    <row r="11" spans="1:28" s="34" customFormat="1">
      <c r="A11" s="36" t="str" cm="1">
        <f t="array" ref="A11">IF(INDEX('DATA INPUT - ordered'!A:A,ROW(A11))="","",INDEX('DATA INPUT - ordered'!A:A,ROW(A11)))</f>
        <v>Indonesia</v>
      </c>
      <c r="B11" s="36" cm="1">
        <f t="array" ref="B11">IF(INDEX('DATA INPUT - ordered'!B:B,ROW(B11))="","",INDEX('DATA INPUT - ordered'!B:B,ROW(B11)))</f>
        <v>2017</v>
      </c>
      <c r="C11" s="36" t="str" cm="1">
        <f t="array" ref="C11">IF(INDEX('DATA INPUT - ordered'!C:C,ROW(C11))="","",INDEX('DATA INPUT - ordered'!C:C,ROW(C11)))</f>
        <v>Births attended by skilled health personnel (%)</v>
      </c>
      <c r="D11" s="36" t="str" cm="1">
        <f t="array" ref="D11">IF(INDEX('DATA INPUT - ordered'!D:D,ROW(D11))="","",INDEX('DATA INPUT - ordered'!D:D,ROW(D11)))</f>
        <v>Economic status</v>
      </c>
      <c r="E11" s="36" t="str" cm="1">
        <f t="array" ref="E11">IF(INDEX('DATA INPUT - ordered'!E:E,ROW(E11))="","",INDEX('DATA INPUT - ordered'!E:E,ROW(E11)))</f>
        <v>Quintile 5 (richest)</v>
      </c>
      <c r="F11" s="37" cm="1">
        <f t="array" ref="F11">IF(INDEX('DATA INPUT - ordered'!F:F,ROW(F11))="","",INDEX('DATA INPUT - ordered'!F:F,ROW(F11)))</f>
        <v>99.2</v>
      </c>
      <c r="G11" s="38" cm="1">
        <f t="array" ref="G11">IF(INDEX('DATA INPUT - ordered'!H:H,ROW(G11))="","",INDEX('DATA INPUT - ordered'!H:H,ROW(G11)))</f>
        <v>1884.51</v>
      </c>
      <c r="H11" s="36" cm="1">
        <f t="array" ref="H11">IF(INDEX('DATA INPUT - ordered'!I:I,ROW(H11))="","",INDEX('DATA INPUT - ordered'!I:I,ROW(H11)))</f>
        <v>1</v>
      </c>
      <c r="I11" s="36" cm="1">
        <f t="array" ref="I11">IF(INDEX('DATA INPUT - ordered'!J:J,ROW(I11))="","",INDEX('DATA INPUT - ordered'!J:J,ROW(I11)))</f>
        <v>100</v>
      </c>
      <c r="J11" s="36" cm="1">
        <f t="array" ref="J11">IF(INDEX('DATA INPUT - ordered'!K:K,ROW(J11))="","",INDEX('DATA INPUT - ordered'!K:K,ROW(J11)))</f>
        <v>5</v>
      </c>
      <c r="K11" s="73">
        <f t="shared" si="0"/>
        <v>1</v>
      </c>
      <c r="L11" s="41">
        <f t="shared" si="1"/>
        <v>0.18650513596493701</v>
      </c>
    </row>
    <row r="12" spans="1:28" s="34" customFormat="1">
      <c r="A12" s="36" t="str" cm="1">
        <f t="array" ref="A12">IF(INDEX('DATA INPUT - ordered'!A:A,ROW(A12))="","",INDEX('DATA INPUT - ordered'!A:A,ROW(A12)))</f>
        <v/>
      </c>
      <c r="B12" s="36" t="str" cm="1">
        <f t="array" ref="B12">IF(INDEX('DATA INPUT - ordered'!B:B,ROW(B12))="","",INDEX('DATA INPUT - ordered'!B:B,ROW(B12)))</f>
        <v/>
      </c>
      <c r="C12" s="36" t="str" cm="1">
        <f t="array" ref="C12">IF(INDEX('DATA INPUT - ordered'!C:C,ROW(C12))="","",INDEX('DATA INPUT - ordered'!C:C,ROW(C12)))</f>
        <v/>
      </c>
      <c r="D12" s="36" t="str" cm="1">
        <f t="array" ref="D12">IF(INDEX('DATA INPUT - ordered'!D:D,ROW(D12))="","",INDEX('DATA INPUT - ordered'!D:D,ROW(D12)))</f>
        <v/>
      </c>
      <c r="E12" s="36" t="str" cm="1">
        <f t="array" ref="E12">IF(INDEX('DATA INPUT - ordered'!E:E,ROW(E12))="","",INDEX('DATA INPUT - ordered'!E:E,ROW(E12)))</f>
        <v/>
      </c>
      <c r="F12" s="37" t="str" cm="1">
        <f t="array" ref="F12">IF(INDEX('DATA INPUT - ordered'!F:F,ROW(F12))="","",INDEX('DATA INPUT - ordered'!F:F,ROW(F12)))</f>
        <v/>
      </c>
      <c r="G12" s="38" t="str" cm="1">
        <f t="array" ref="G12">IF(INDEX('DATA INPUT - ordered'!H:H,ROW(G12))="","",INDEX('DATA INPUT - ordered'!H:H,ROW(G12)))</f>
        <v/>
      </c>
      <c r="H12" s="36" t="str" cm="1">
        <f t="array" ref="H12">IF(INDEX('DATA INPUT - ordered'!I:I,ROW(H12))="","",INDEX('DATA INPUT - ordered'!I:I,ROW(H12)))</f>
        <v/>
      </c>
      <c r="I12" s="36" t="str" cm="1">
        <f t="array" ref="I12">IF(INDEX('DATA INPUT - ordered'!J:J,ROW(I12))="","",INDEX('DATA INPUT - ordered'!J:J,ROW(I12)))</f>
        <v/>
      </c>
      <c r="J12" s="36" t="str" cm="1">
        <f t="array" ref="J12">IF(INDEX('DATA INPUT - ordered'!K:K,ROW(J12))="","",INDEX('DATA INPUT - ordered'!K:K,ROW(J12)))</f>
        <v/>
      </c>
      <c r="K12" s="73" t="str">
        <f t="shared" si="0"/>
        <v/>
      </c>
      <c r="L12" s="41" t="str">
        <f t="shared" si="1"/>
        <v/>
      </c>
    </row>
    <row r="13" spans="1:28" s="34" customFormat="1">
      <c r="A13" s="36" t="str" cm="1">
        <f t="array" ref="A13">IF(INDEX('DATA INPUT - ordered'!A:A,ROW(A13))="","",INDEX('DATA INPUT - ordered'!A:A,ROW(A13)))</f>
        <v/>
      </c>
      <c r="B13" s="36" t="str" cm="1">
        <f t="array" ref="B13">IF(INDEX('DATA INPUT - ordered'!B:B,ROW(B13))="","",INDEX('DATA INPUT - ordered'!B:B,ROW(B13)))</f>
        <v/>
      </c>
      <c r="C13" s="36" t="str" cm="1">
        <f t="array" ref="C13">IF(INDEX('DATA INPUT - ordered'!C:C,ROW(C13))="","",INDEX('DATA INPUT - ordered'!C:C,ROW(C13)))</f>
        <v/>
      </c>
      <c r="D13" s="36" t="str" cm="1">
        <f t="array" ref="D13">IF(INDEX('DATA INPUT - ordered'!D:D,ROW(D13))="","",INDEX('DATA INPUT - ordered'!D:D,ROW(D13)))</f>
        <v/>
      </c>
      <c r="E13" s="36" t="str" cm="1">
        <f t="array" ref="E13">IF(INDEX('DATA INPUT - ordered'!E:E,ROW(E13))="","",INDEX('DATA INPUT - ordered'!E:E,ROW(E13)))</f>
        <v/>
      </c>
      <c r="F13" s="37" t="str" cm="1">
        <f t="array" ref="F13">IF(INDEX('DATA INPUT - ordered'!F:F,ROW(F13))="","",INDEX('DATA INPUT - ordered'!F:F,ROW(F13)))</f>
        <v/>
      </c>
      <c r="G13" s="38" t="str" cm="1">
        <f t="array" ref="G13">IF(INDEX('DATA INPUT - ordered'!H:H,ROW(G13))="","",INDEX('DATA INPUT - ordered'!H:H,ROW(G13)))</f>
        <v/>
      </c>
      <c r="H13" s="36" t="str" cm="1">
        <f t="array" ref="H13">IF(INDEX('DATA INPUT - ordered'!I:I,ROW(H13))="","",INDEX('DATA INPUT - ordered'!I:I,ROW(H13)))</f>
        <v/>
      </c>
      <c r="I13" s="36" t="str" cm="1">
        <f t="array" ref="I13">IF(INDEX('DATA INPUT - ordered'!J:J,ROW(I13))="","",INDEX('DATA INPUT - ordered'!J:J,ROW(I13)))</f>
        <v/>
      </c>
      <c r="J13" s="36" t="str" cm="1">
        <f t="array" ref="J13">IF(INDEX('DATA INPUT - ordered'!K:K,ROW(J13))="","",INDEX('DATA INPUT - ordered'!K:K,ROW(J13)))</f>
        <v/>
      </c>
      <c r="K13" s="73" t="str">
        <f t="shared" si="0"/>
        <v/>
      </c>
      <c r="L13" s="41" t="str">
        <f t="shared" si="1"/>
        <v/>
      </c>
    </row>
    <row r="14" spans="1:28" s="34" customFormat="1">
      <c r="A14" s="36" t="str" cm="1">
        <f t="array" ref="A14">IF(INDEX('DATA INPUT - ordered'!A:A,ROW(A14))="","",INDEX('DATA INPUT - ordered'!A:A,ROW(A14)))</f>
        <v/>
      </c>
      <c r="B14" s="36" t="str" cm="1">
        <f t="array" ref="B14">IF(INDEX('DATA INPUT - ordered'!B:B,ROW(B14))="","",INDEX('DATA INPUT - ordered'!B:B,ROW(B14)))</f>
        <v/>
      </c>
      <c r="C14" s="36" t="str" cm="1">
        <f t="array" ref="C14">IF(INDEX('DATA INPUT - ordered'!C:C,ROW(C14))="","",INDEX('DATA INPUT - ordered'!C:C,ROW(C14)))</f>
        <v/>
      </c>
      <c r="D14" s="36" t="str" cm="1">
        <f t="array" ref="D14">IF(INDEX('DATA INPUT - ordered'!D:D,ROW(D14))="","",INDEX('DATA INPUT - ordered'!D:D,ROW(D14)))</f>
        <v/>
      </c>
      <c r="E14" s="36" t="str" cm="1">
        <f t="array" ref="E14">IF(INDEX('DATA INPUT - ordered'!E:E,ROW(E14))="","",INDEX('DATA INPUT - ordered'!E:E,ROW(E14)))</f>
        <v/>
      </c>
      <c r="F14" s="37" t="str" cm="1">
        <f t="array" ref="F14">IF(INDEX('DATA INPUT - ordered'!F:F,ROW(F14))="","",INDEX('DATA INPUT - ordered'!F:F,ROW(F14)))</f>
        <v/>
      </c>
      <c r="G14" s="38" t="str" cm="1">
        <f t="array" ref="G14">IF(INDEX('DATA INPUT - ordered'!H:H,ROW(G14))="","",INDEX('DATA INPUT - ordered'!H:H,ROW(G14)))</f>
        <v/>
      </c>
      <c r="H14" s="36" t="str" cm="1">
        <f t="array" ref="H14">IF(INDEX('DATA INPUT - ordered'!I:I,ROW(H14))="","",INDEX('DATA INPUT - ordered'!I:I,ROW(H14)))</f>
        <v/>
      </c>
      <c r="I14" s="36" t="str" cm="1">
        <f t="array" ref="I14">IF(INDEX('DATA INPUT - ordered'!J:J,ROW(I14))="","",INDEX('DATA INPUT - ordered'!J:J,ROW(I14)))</f>
        <v/>
      </c>
      <c r="J14" s="36" t="str" cm="1">
        <f t="array" ref="J14">IF(INDEX('DATA INPUT - ordered'!K:K,ROW(J14))="","",INDEX('DATA INPUT - ordered'!K:K,ROW(J14)))</f>
        <v/>
      </c>
      <c r="K14" s="73" t="str">
        <f t="shared" si="0"/>
        <v/>
      </c>
      <c r="L14" s="41" t="str">
        <f t="shared" si="1"/>
        <v/>
      </c>
    </row>
    <row r="15" spans="1:28" s="34" customFormat="1">
      <c r="A15" s="36" t="str" cm="1">
        <f t="array" ref="A15">IF(INDEX('DATA INPUT - ordered'!A:A,ROW(A15))="","",INDEX('DATA INPUT - ordered'!A:A,ROW(A15)))</f>
        <v/>
      </c>
      <c r="B15" s="36" t="str" cm="1">
        <f t="array" ref="B15">IF(INDEX('DATA INPUT - ordered'!B:B,ROW(B15))="","",INDEX('DATA INPUT - ordered'!B:B,ROW(B15)))</f>
        <v/>
      </c>
      <c r="C15" s="36" t="str" cm="1">
        <f t="array" ref="C15">IF(INDEX('DATA INPUT - ordered'!C:C,ROW(C15))="","",INDEX('DATA INPUT - ordered'!C:C,ROW(C15)))</f>
        <v/>
      </c>
      <c r="D15" s="36" t="str" cm="1">
        <f t="array" ref="D15">IF(INDEX('DATA INPUT - ordered'!D:D,ROW(D15))="","",INDEX('DATA INPUT - ordered'!D:D,ROW(D15)))</f>
        <v/>
      </c>
      <c r="E15" s="36" t="str" cm="1">
        <f t="array" ref="E15">IF(INDEX('DATA INPUT - ordered'!E:E,ROW(E15))="","",INDEX('DATA INPUT - ordered'!E:E,ROW(E15)))</f>
        <v/>
      </c>
      <c r="F15" s="37" t="str" cm="1">
        <f t="array" ref="F15">IF(INDEX('DATA INPUT - ordered'!F:F,ROW(F15))="","",INDEX('DATA INPUT - ordered'!F:F,ROW(F15)))</f>
        <v/>
      </c>
      <c r="G15" s="38" t="str" cm="1">
        <f t="array" ref="G15">IF(INDEX('DATA INPUT - ordered'!H:H,ROW(G15))="","",INDEX('DATA INPUT - ordered'!H:H,ROW(G15)))</f>
        <v/>
      </c>
      <c r="H15" s="36" t="str" cm="1">
        <f t="array" ref="H15">IF(INDEX('DATA INPUT - ordered'!I:I,ROW(H15))="","",INDEX('DATA INPUT - ordered'!I:I,ROW(H15)))</f>
        <v/>
      </c>
      <c r="I15" s="36" t="str" cm="1">
        <f t="array" ref="I15">IF(INDEX('DATA INPUT - ordered'!J:J,ROW(I15))="","",INDEX('DATA INPUT - ordered'!J:J,ROW(I15)))</f>
        <v/>
      </c>
      <c r="J15" s="36" t="str" cm="1">
        <f t="array" ref="J15">IF(INDEX('DATA INPUT - ordered'!K:K,ROW(J15))="","",INDEX('DATA INPUT - ordered'!K:K,ROW(J15)))</f>
        <v/>
      </c>
      <c r="K15" s="73" t="str">
        <f t="shared" si="0"/>
        <v/>
      </c>
      <c r="L15" s="41" t="str">
        <f t="shared" si="1"/>
        <v/>
      </c>
    </row>
    <row r="16" spans="1:28" s="34" customFormat="1">
      <c r="A16" s="36" t="str" cm="1">
        <f t="array" ref="A16">IF(INDEX('DATA INPUT - ordered'!A:A,ROW(A16))="","",INDEX('DATA INPUT - ordered'!A:A,ROW(A16)))</f>
        <v/>
      </c>
      <c r="B16" s="36" t="str" cm="1">
        <f t="array" ref="B16">IF(INDEX('DATA INPUT - ordered'!B:B,ROW(B16))="","",INDEX('DATA INPUT - ordered'!B:B,ROW(B16)))</f>
        <v/>
      </c>
      <c r="C16" s="36" t="str" cm="1">
        <f t="array" ref="C16">IF(INDEX('DATA INPUT - ordered'!C:C,ROW(C16))="","",INDEX('DATA INPUT - ordered'!C:C,ROW(C16)))</f>
        <v/>
      </c>
      <c r="D16" s="36" t="str" cm="1">
        <f t="array" ref="D16">IF(INDEX('DATA INPUT - ordered'!D:D,ROW(D16))="","",INDEX('DATA INPUT - ordered'!D:D,ROW(D16)))</f>
        <v/>
      </c>
      <c r="E16" s="36" t="str" cm="1">
        <f t="array" ref="E16">IF(INDEX('DATA INPUT - ordered'!E:E,ROW(E16))="","",INDEX('DATA INPUT - ordered'!E:E,ROW(E16)))</f>
        <v/>
      </c>
      <c r="F16" s="37" t="str" cm="1">
        <f t="array" ref="F16">IF(INDEX('DATA INPUT - ordered'!F:F,ROW(F16))="","",INDEX('DATA INPUT - ordered'!F:F,ROW(F16)))</f>
        <v/>
      </c>
      <c r="G16" s="38" t="str" cm="1">
        <f t="array" ref="G16">IF(INDEX('DATA INPUT - ordered'!H:H,ROW(G16))="","",INDEX('DATA INPUT - ordered'!H:H,ROW(G16)))</f>
        <v/>
      </c>
      <c r="H16" s="36" t="str" cm="1">
        <f t="array" ref="H16">IF(INDEX('DATA INPUT - ordered'!I:I,ROW(H16))="","",INDEX('DATA INPUT - ordered'!I:I,ROW(H16)))</f>
        <v/>
      </c>
      <c r="I16" s="36" t="str" cm="1">
        <f t="array" ref="I16">IF(INDEX('DATA INPUT - ordered'!J:J,ROW(I16))="","",INDEX('DATA INPUT - ordered'!J:J,ROW(I16)))</f>
        <v/>
      </c>
      <c r="J16" s="36" t="str" cm="1">
        <f t="array" ref="J16">IF(INDEX('DATA INPUT - ordered'!K:K,ROW(J16))="","",INDEX('DATA INPUT - ordered'!K:K,ROW(J16)))</f>
        <v/>
      </c>
      <c r="K16" s="73" t="str">
        <f t="shared" si="0"/>
        <v/>
      </c>
      <c r="L16" s="41" t="str">
        <f t="shared" si="1"/>
        <v/>
      </c>
    </row>
    <row r="17" spans="1:12" s="34" customFormat="1">
      <c r="A17" s="36" t="str" cm="1">
        <f t="array" ref="A17">IF(INDEX('DATA INPUT - ordered'!A:A,ROW(A17))="","",INDEX('DATA INPUT - ordered'!A:A,ROW(A17)))</f>
        <v/>
      </c>
      <c r="B17" s="36" t="str" cm="1">
        <f t="array" ref="B17">IF(INDEX('DATA INPUT - ordered'!B:B,ROW(B17))="","",INDEX('DATA INPUT - ordered'!B:B,ROW(B17)))</f>
        <v/>
      </c>
      <c r="C17" s="36" t="str" cm="1">
        <f t="array" ref="C17">IF(INDEX('DATA INPUT - ordered'!C:C,ROW(C17))="","",INDEX('DATA INPUT - ordered'!C:C,ROW(C17)))</f>
        <v/>
      </c>
      <c r="D17" s="36" t="str" cm="1">
        <f t="array" ref="D17">IF(INDEX('DATA INPUT - ordered'!D:D,ROW(D17))="","",INDEX('DATA INPUT - ordered'!D:D,ROW(D17)))</f>
        <v/>
      </c>
      <c r="E17" s="36" t="str" cm="1">
        <f t="array" ref="E17">IF(INDEX('DATA INPUT - ordered'!E:E,ROW(E17))="","",INDEX('DATA INPUT - ordered'!E:E,ROW(E17)))</f>
        <v/>
      </c>
      <c r="F17" s="37" t="str" cm="1">
        <f t="array" ref="F17">IF(INDEX('DATA INPUT - ordered'!F:F,ROW(F17))="","",INDEX('DATA INPUT - ordered'!F:F,ROW(F17)))</f>
        <v/>
      </c>
      <c r="G17" s="38" t="str" cm="1">
        <f t="array" ref="G17">IF(INDEX('DATA INPUT - ordered'!H:H,ROW(G17))="","",INDEX('DATA INPUT - ordered'!H:H,ROW(G17)))</f>
        <v/>
      </c>
      <c r="H17" s="36" t="str" cm="1">
        <f t="array" ref="H17">IF(INDEX('DATA INPUT - ordered'!I:I,ROW(H17))="","",INDEX('DATA INPUT - ordered'!I:I,ROW(H17)))</f>
        <v/>
      </c>
      <c r="I17" s="36" t="str" cm="1">
        <f t="array" ref="I17">IF(INDEX('DATA INPUT - ordered'!J:J,ROW(I17))="","",INDEX('DATA INPUT - ordered'!J:J,ROW(I17)))</f>
        <v/>
      </c>
      <c r="J17" s="36" t="str" cm="1">
        <f t="array" ref="J17">IF(INDEX('DATA INPUT - ordered'!K:K,ROW(J17))="","",INDEX('DATA INPUT - ordered'!K:K,ROW(J17)))</f>
        <v/>
      </c>
      <c r="K17" s="73" t="str">
        <f t="shared" si="0"/>
        <v/>
      </c>
      <c r="L17" s="41" t="str">
        <f t="shared" si="1"/>
        <v/>
      </c>
    </row>
    <row r="18" spans="1:12" s="34" customFormat="1">
      <c r="A18" s="36" t="str" cm="1">
        <f t="array" ref="A18">IF(INDEX('DATA INPUT - ordered'!A:A,ROW(A18))="","",INDEX('DATA INPUT - ordered'!A:A,ROW(A18)))</f>
        <v/>
      </c>
      <c r="B18" s="36" t="str" cm="1">
        <f t="array" ref="B18">IF(INDEX('DATA INPUT - ordered'!B:B,ROW(B18))="","",INDEX('DATA INPUT - ordered'!B:B,ROW(B18)))</f>
        <v/>
      </c>
      <c r="C18" s="36" t="str" cm="1">
        <f t="array" ref="C18">IF(INDEX('DATA INPUT - ordered'!C:C,ROW(C18))="","",INDEX('DATA INPUT - ordered'!C:C,ROW(C18)))</f>
        <v/>
      </c>
      <c r="D18" s="36" t="str" cm="1">
        <f t="array" ref="D18">IF(INDEX('DATA INPUT - ordered'!D:D,ROW(D18))="","",INDEX('DATA INPUT - ordered'!D:D,ROW(D18)))</f>
        <v/>
      </c>
      <c r="E18" s="36" t="str" cm="1">
        <f t="array" ref="E18">IF(INDEX('DATA INPUT - ordered'!E:E,ROW(E18))="","",INDEX('DATA INPUT - ordered'!E:E,ROW(E18)))</f>
        <v/>
      </c>
      <c r="F18" s="37" t="str" cm="1">
        <f t="array" ref="F18">IF(INDEX('DATA INPUT - ordered'!F:F,ROW(F18))="","",INDEX('DATA INPUT - ordered'!F:F,ROW(F18)))</f>
        <v/>
      </c>
      <c r="G18" s="38" t="str" cm="1">
        <f t="array" ref="G18">IF(INDEX('DATA INPUT - ordered'!H:H,ROW(G18))="","",INDEX('DATA INPUT - ordered'!H:H,ROW(G18)))</f>
        <v/>
      </c>
      <c r="H18" s="36" t="str" cm="1">
        <f t="array" ref="H18">IF(INDEX('DATA INPUT - ordered'!I:I,ROW(H18))="","",INDEX('DATA INPUT - ordered'!I:I,ROW(H18)))</f>
        <v/>
      </c>
      <c r="I18" s="36" t="str" cm="1">
        <f t="array" ref="I18">IF(INDEX('DATA INPUT - ordered'!J:J,ROW(I18))="","",INDEX('DATA INPUT - ordered'!J:J,ROW(I18)))</f>
        <v/>
      </c>
      <c r="J18" s="36" t="str" cm="1">
        <f t="array" ref="J18">IF(INDEX('DATA INPUT - ordered'!K:K,ROW(J18))="","",INDEX('DATA INPUT - ordered'!K:K,ROW(J18)))</f>
        <v/>
      </c>
      <c r="K18" s="73" t="str">
        <f t="shared" si="0"/>
        <v/>
      </c>
      <c r="L18" s="41" t="str">
        <f t="shared" si="1"/>
        <v/>
      </c>
    </row>
    <row r="19" spans="1:12" s="34" customFormat="1">
      <c r="A19" s="36" t="str" cm="1">
        <f t="array" ref="A19">IF(INDEX('DATA INPUT - ordered'!A:A,ROW(A19))="","",INDEX('DATA INPUT - ordered'!A:A,ROW(A19)))</f>
        <v/>
      </c>
      <c r="B19" s="36" t="str" cm="1">
        <f t="array" ref="B19">IF(INDEX('DATA INPUT - ordered'!B:B,ROW(B19))="","",INDEX('DATA INPUT - ordered'!B:B,ROW(B19)))</f>
        <v/>
      </c>
      <c r="C19" s="36" t="str" cm="1">
        <f t="array" ref="C19">IF(INDEX('DATA INPUT - ordered'!C:C,ROW(C19))="","",INDEX('DATA INPUT - ordered'!C:C,ROW(C19)))</f>
        <v/>
      </c>
      <c r="D19" s="36" t="str" cm="1">
        <f t="array" ref="D19">IF(INDEX('DATA INPUT - ordered'!D:D,ROW(D19))="","",INDEX('DATA INPUT - ordered'!D:D,ROW(D19)))</f>
        <v/>
      </c>
      <c r="E19" s="36" t="str" cm="1">
        <f t="array" ref="E19">IF(INDEX('DATA INPUT - ordered'!E:E,ROW(E19))="","",INDEX('DATA INPUT - ordered'!E:E,ROW(E19)))</f>
        <v/>
      </c>
      <c r="F19" s="37" t="str" cm="1">
        <f t="array" ref="F19">IF(INDEX('DATA INPUT - ordered'!F:F,ROW(F19))="","",INDEX('DATA INPUT - ordered'!F:F,ROW(F19)))</f>
        <v/>
      </c>
      <c r="G19" s="38" t="str" cm="1">
        <f t="array" ref="G19">IF(INDEX('DATA INPUT - ordered'!H:H,ROW(G19))="","",INDEX('DATA INPUT - ordered'!H:H,ROW(G19)))</f>
        <v/>
      </c>
      <c r="H19" s="36" t="str" cm="1">
        <f t="array" ref="H19">IF(INDEX('DATA INPUT - ordered'!I:I,ROW(H19))="","",INDEX('DATA INPUT - ordered'!I:I,ROW(H19)))</f>
        <v/>
      </c>
      <c r="I19" s="36" t="str" cm="1">
        <f t="array" ref="I19">IF(INDEX('DATA INPUT - ordered'!J:J,ROW(I19))="","",INDEX('DATA INPUT - ordered'!J:J,ROW(I19)))</f>
        <v/>
      </c>
      <c r="J19" s="36" t="str" cm="1">
        <f t="array" ref="J19">IF(INDEX('DATA INPUT - ordered'!K:K,ROW(J19))="","",INDEX('DATA INPUT - ordered'!K:K,ROW(J19)))</f>
        <v/>
      </c>
      <c r="K19" s="73" t="str">
        <f t="shared" si="0"/>
        <v/>
      </c>
      <c r="L19" s="41" t="str">
        <f t="shared" si="1"/>
        <v/>
      </c>
    </row>
    <row r="20" spans="1:12" s="34" customFormat="1">
      <c r="A20" s="36" t="str" cm="1">
        <f t="array" ref="A20">IF(INDEX('DATA INPUT - ordered'!A:A,ROW(A20))="","",INDEX('DATA INPUT - ordered'!A:A,ROW(A20)))</f>
        <v/>
      </c>
      <c r="B20" s="36" t="str" cm="1">
        <f t="array" ref="B20">IF(INDEX('DATA INPUT - ordered'!B:B,ROW(B20))="","",INDEX('DATA INPUT - ordered'!B:B,ROW(B20)))</f>
        <v/>
      </c>
      <c r="C20" s="36" t="str" cm="1">
        <f t="array" ref="C20">IF(INDEX('DATA INPUT - ordered'!C:C,ROW(C20))="","",INDEX('DATA INPUT - ordered'!C:C,ROW(C20)))</f>
        <v/>
      </c>
      <c r="D20" s="36" t="str" cm="1">
        <f t="array" ref="D20">IF(INDEX('DATA INPUT - ordered'!D:D,ROW(D20))="","",INDEX('DATA INPUT - ordered'!D:D,ROW(D20)))</f>
        <v/>
      </c>
      <c r="E20" s="36" t="str" cm="1">
        <f t="array" ref="E20">IF(INDEX('DATA INPUT - ordered'!E:E,ROW(E20))="","",INDEX('DATA INPUT - ordered'!E:E,ROW(E20)))</f>
        <v/>
      </c>
      <c r="F20" s="37" t="str" cm="1">
        <f t="array" ref="F20">IF(INDEX('DATA INPUT - ordered'!F:F,ROW(F20))="","",INDEX('DATA INPUT - ordered'!F:F,ROW(F20)))</f>
        <v/>
      </c>
      <c r="G20" s="38" t="str" cm="1">
        <f t="array" ref="G20">IF(INDEX('DATA INPUT - ordered'!H:H,ROW(G20))="","",INDEX('DATA INPUT - ordered'!H:H,ROW(G20)))</f>
        <v/>
      </c>
      <c r="H20" s="36" t="str" cm="1">
        <f t="array" ref="H20">IF(INDEX('DATA INPUT - ordered'!I:I,ROW(H20))="","",INDEX('DATA INPUT - ordered'!I:I,ROW(H20)))</f>
        <v/>
      </c>
      <c r="I20" s="36" t="str" cm="1">
        <f t="array" ref="I20">IF(INDEX('DATA INPUT - ordered'!J:J,ROW(I20))="","",INDEX('DATA INPUT - ordered'!J:J,ROW(I20)))</f>
        <v/>
      </c>
      <c r="J20" s="36" t="str" cm="1">
        <f t="array" ref="J20">IF(INDEX('DATA INPUT - ordered'!K:K,ROW(J20))="","",INDEX('DATA INPUT - ordered'!K:K,ROW(J20)))</f>
        <v/>
      </c>
      <c r="K20" s="73" t="str">
        <f t="shared" si="0"/>
        <v/>
      </c>
      <c r="L20" s="41" t="str">
        <f t="shared" si="1"/>
        <v/>
      </c>
    </row>
    <row r="21" spans="1:12" s="34" customFormat="1">
      <c r="A21" s="36" t="str" cm="1">
        <f t="array" ref="A21">IF(INDEX('DATA INPUT - ordered'!A:A,ROW(A21))="","",INDEX('DATA INPUT - ordered'!A:A,ROW(A21)))</f>
        <v/>
      </c>
      <c r="B21" s="36" t="str" cm="1">
        <f t="array" ref="B21">IF(INDEX('DATA INPUT - ordered'!B:B,ROW(B21))="","",INDEX('DATA INPUT - ordered'!B:B,ROW(B21)))</f>
        <v/>
      </c>
      <c r="C21" s="36" t="str" cm="1">
        <f t="array" ref="C21">IF(INDEX('DATA INPUT - ordered'!C:C,ROW(C21))="","",INDEX('DATA INPUT - ordered'!C:C,ROW(C21)))</f>
        <v/>
      </c>
      <c r="D21" s="36" t="str" cm="1">
        <f t="array" ref="D21">IF(INDEX('DATA INPUT - ordered'!D:D,ROW(D21))="","",INDEX('DATA INPUT - ordered'!D:D,ROW(D21)))</f>
        <v/>
      </c>
      <c r="E21" s="36" t="str" cm="1">
        <f t="array" ref="E21">IF(INDEX('DATA INPUT - ordered'!E:E,ROW(E21))="","",INDEX('DATA INPUT - ordered'!E:E,ROW(E21)))</f>
        <v/>
      </c>
      <c r="F21" s="37" t="str" cm="1">
        <f t="array" ref="F21">IF(INDEX('DATA INPUT - ordered'!F:F,ROW(F21))="","",INDEX('DATA INPUT - ordered'!F:F,ROW(F21)))</f>
        <v/>
      </c>
      <c r="G21" s="38" t="str" cm="1">
        <f t="array" ref="G21">IF(INDEX('DATA INPUT - ordered'!H:H,ROW(G21))="","",INDEX('DATA INPUT - ordered'!H:H,ROW(G21)))</f>
        <v/>
      </c>
      <c r="H21" s="36" t="str" cm="1">
        <f t="array" ref="H21">IF(INDEX('DATA INPUT - ordered'!I:I,ROW(H21))="","",INDEX('DATA INPUT - ordered'!I:I,ROW(H21)))</f>
        <v/>
      </c>
      <c r="I21" s="36" t="str" cm="1">
        <f t="array" ref="I21">IF(INDEX('DATA INPUT - ordered'!J:J,ROW(I21))="","",INDEX('DATA INPUT - ordered'!J:J,ROW(I21)))</f>
        <v/>
      </c>
      <c r="J21" s="36" t="str" cm="1">
        <f t="array" ref="J21">IF(INDEX('DATA INPUT - ordered'!K:K,ROW(J21))="","",INDEX('DATA INPUT - ordered'!K:K,ROW(J21)))</f>
        <v/>
      </c>
      <c r="K21" s="73" t="str">
        <f t="shared" si="0"/>
        <v/>
      </c>
      <c r="L21" s="41" t="str">
        <f t="shared" si="1"/>
        <v/>
      </c>
    </row>
    <row r="22" spans="1:12" s="34" customFormat="1">
      <c r="A22" s="36" t="str" cm="1">
        <f t="array" ref="A22">IF(INDEX('DATA INPUT - ordered'!A:A,ROW(A22))="","",INDEX('DATA INPUT - ordered'!A:A,ROW(A22)))</f>
        <v/>
      </c>
      <c r="B22" s="36" t="str" cm="1">
        <f t="array" ref="B22">IF(INDEX('DATA INPUT - ordered'!B:B,ROW(B22))="","",INDEX('DATA INPUT - ordered'!B:B,ROW(B22)))</f>
        <v/>
      </c>
      <c r="C22" s="36" t="str" cm="1">
        <f t="array" ref="C22">IF(INDEX('DATA INPUT - ordered'!C:C,ROW(C22))="","",INDEX('DATA INPUT - ordered'!C:C,ROW(C22)))</f>
        <v/>
      </c>
      <c r="D22" s="36" t="str" cm="1">
        <f t="array" ref="D22">IF(INDEX('DATA INPUT - ordered'!D:D,ROW(D22))="","",INDEX('DATA INPUT - ordered'!D:D,ROW(D22)))</f>
        <v/>
      </c>
      <c r="E22" s="36" t="str" cm="1">
        <f t="array" ref="E22">IF(INDEX('DATA INPUT - ordered'!E:E,ROW(E22))="","",INDEX('DATA INPUT - ordered'!E:E,ROW(E22)))</f>
        <v/>
      </c>
      <c r="F22" s="37" t="str" cm="1">
        <f t="array" ref="F22">IF(INDEX('DATA INPUT - ordered'!F:F,ROW(F22))="","",INDEX('DATA INPUT - ordered'!F:F,ROW(F22)))</f>
        <v/>
      </c>
      <c r="G22" s="38" t="str" cm="1">
        <f t="array" ref="G22">IF(INDEX('DATA INPUT - ordered'!H:H,ROW(G22))="","",INDEX('DATA INPUT - ordered'!H:H,ROW(G22)))</f>
        <v/>
      </c>
      <c r="H22" s="36" t="str" cm="1">
        <f t="array" ref="H22">IF(INDEX('DATA INPUT - ordered'!I:I,ROW(H22))="","",INDEX('DATA INPUT - ordered'!I:I,ROW(H22)))</f>
        <v/>
      </c>
      <c r="I22" s="36" t="str" cm="1">
        <f t="array" ref="I22">IF(INDEX('DATA INPUT - ordered'!J:J,ROW(I22))="","",INDEX('DATA INPUT - ordered'!J:J,ROW(I22)))</f>
        <v/>
      </c>
      <c r="J22" s="36" t="str" cm="1">
        <f t="array" ref="J22">IF(INDEX('DATA INPUT - ordered'!K:K,ROW(J22))="","",INDEX('DATA INPUT - ordered'!K:K,ROW(J22)))</f>
        <v/>
      </c>
      <c r="K22" s="73" t="str">
        <f t="shared" si="0"/>
        <v/>
      </c>
      <c r="L22" s="41" t="str">
        <f t="shared" si="1"/>
        <v/>
      </c>
    </row>
    <row r="23" spans="1:12" s="34" customFormat="1">
      <c r="A23" s="36" t="str" cm="1">
        <f t="array" ref="A23">IF(INDEX('DATA INPUT - ordered'!A:A,ROW(A23))="","",INDEX('DATA INPUT - ordered'!A:A,ROW(A23)))</f>
        <v/>
      </c>
      <c r="B23" s="36" t="str" cm="1">
        <f t="array" ref="B23">IF(INDEX('DATA INPUT - ordered'!B:B,ROW(B23))="","",INDEX('DATA INPUT - ordered'!B:B,ROW(B23)))</f>
        <v/>
      </c>
      <c r="C23" s="36" t="str" cm="1">
        <f t="array" ref="C23">IF(INDEX('DATA INPUT - ordered'!C:C,ROW(C23))="","",INDEX('DATA INPUT - ordered'!C:C,ROW(C23)))</f>
        <v/>
      </c>
      <c r="D23" s="36" t="str" cm="1">
        <f t="array" ref="D23">IF(INDEX('DATA INPUT - ordered'!D:D,ROW(D23))="","",INDEX('DATA INPUT - ordered'!D:D,ROW(D23)))</f>
        <v/>
      </c>
      <c r="E23" s="36" t="str" cm="1">
        <f t="array" ref="E23">IF(INDEX('DATA INPUT - ordered'!E:E,ROW(E23))="","",INDEX('DATA INPUT - ordered'!E:E,ROW(E23)))</f>
        <v/>
      </c>
      <c r="F23" s="37" t="str" cm="1">
        <f t="array" ref="F23">IF(INDEX('DATA INPUT - ordered'!F:F,ROW(F23))="","",INDEX('DATA INPUT - ordered'!F:F,ROW(F23)))</f>
        <v/>
      </c>
      <c r="G23" s="38" t="str" cm="1">
        <f t="array" ref="G23">IF(INDEX('DATA INPUT - ordered'!H:H,ROW(G23))="","",INDEX('DATA INPUT - ordered'!H:H,ROW(G23)))</f>
        <v/>
      </c>
      <c r="H23" s="36" t="str" cm="1">
        <f t="array" ref="H23">IF(INDEX('DATA INPUT - ordered'!I:I,ROW(H23))="","",INDEX('DATA INPUT - ordered'!I:I,ROW(H23)))</f>
        <v/>
      </c>
      <c r="I23" s="36" t="str" cm="1">
        <f t="array" ref="I23">IF(INDEX('DATA INPUT - ordered'!J:J,ROW(I23))="","",INDEX('DATA INPUT - ordered'!J:J,ROW(I23)))</f>
        <v/>
      </c>
      <c r="J23" s="36" t="str" cm="1">
        <f t="array" ref="J23">IF(INDEX('DATA INPUT - ordered'!K:K,ROW(J23))="","",INDEX('DATA INPUT - ordered'!K:K,ROW(J23)))</f>
        <v/>
      </c>
      <c r="K23" s="73" t="str">
        <f t="shared" si="0"/>
        <v/>
      </c>
      <c r="L23" s="41" t="str">
        <f t="shared" si="1"/>
        <v/>
      </c>
    </row>
    <row r="24" spans="1:12" s="34" customFormat="1">
      <c r="A24" s="36" t="str" cm="1">
        <f t="array" ref="A24">IF(INDEX('DATA INPUT - ordered'!A:A,ROW(A24))="","",INDEX('DATA INPUT - ordered'!A:A,ROW(A24)))</f>
        <v/>
      </c>
      <c r="B24" s="36" t="str" cm="1">
        <f t="array" ref="B24">IF(INDEX('DATA INPUT - ordered'!B:B,ROW(B24))="","",INDEX('DATA INPUT - ordered'!B:B,ROW(B24)))</f>
        <v/>
      </c>
      <c r="C24" s="36" t="str" cm="1">
        <f t="array" ref="C24">IF(INDEX('DATA INPUT - ordered'!C:C,ROW(C24))="","",INDEX('DATA INPUT - ordered'!C:C,ROW(C24)))</f>
        <v/>
      </c>
      <c r="D24" s="36" t="str" cm="1">
        <f t="array" ref="D24">IF(INDEX('DATA INPUT - ordered'!D:D,ROW(D24))="","",INDEX('DATA INPUT - ordered'!D:D,ROW(D24)))</f>
        <v/>
      </c>
      <c r="E24" s="36" t="str" cm="1">
        <f t="array" ref="E24">IF(INDEX('DATA INPUT - ordered'!E:E,ROW(E24))="","",INDEX('DATA INPUT - ordered'!E:E,ROW(E24)))</f>
        <v/>
      </c>
      <c r="F24" s="37" t="str" cm="1">
        <f t="array" ref="F24">IF(INDEX('DATA INPUT - ordered'!F:F,ROW(F24))="","",INDEX('DATA INPUT - ordered'!F:F,ROW(F24)))</f>
        <v/>
      </c>
      <c r="G24" s="38" t="str" cm="1">
        <f t="array" ref="G24">IF(INDEX('DATA INPUT - ordered'!H:H,ROW(G24))="","",INDEX('DATA INPUT - ordered'!H:H,ROW(G24)))</f>
        <v/>
      </c>
      <c r="H24" s="36" t="str" cm="1">
        <f t="array" ref="H24">IF(INDEX('DATA INPUT - ordered'!I:I,ROW(H24))="","",INDEX('DATA INPUT - ordered'!I:I,ROW(H24)))</f>
        <v/>
      </c>
      <c r="I24" s="36" t="str" cm="1">
        <f t="array" ref="I24">IF(INDEX('DATA INPUT - ordered'!J:J,ROW(I24))="","",INDEX('DATA INPUT - ordered'!J:J,ROW(I24)))</f>
        <v/>
      </c>
      <c r="J24" s="36" t="str" cm="1">
        <f t="array" ref="J24">IF(INDEX('DATA INPUT - ordered'!K:K,ROW(J24))="","",INDEX('DATA INPUT - ordered'!K:K,ROW(J24)))</f>
        <v/>
      </c>
      <c r="K24" s="73" t="str">
        <f t="shared" si="0"/>
        <v/>
      </c>
      <c r="L24" s="41" t="str">
        <f t="shared" si="1"/>
        <v/>
      </c>
    </row>
    <row r="25" spans="1:12" s="34" customFormat="1">
      <c r="A25" s="36" t="str" cm="1">
        <f t="array" ref="A25">IF(INDEX('DATA INPUT - ordered'!A:A,ROW(A25))="","",INDEX('DATA INPUT - ordered'!A:A,ROW(A25)))</f>
        <v/>
      </c>
      <c r="B25" s="36" t="str" cm="1">
        <f t="array" ref="B25">IF(INDEX('DATA INPUT - ordered'!B:B,ROW(B25))="","",INDEX('DATA INPUT - ordered'!B:B,ROW(B25)))</f>
        <v/>
      </c>
      <c r="C25" s="36" t="str" cm="1">
        <f t="array" ref="C25">IF(INDEX('DATA INPUT - ordered'!C:C,ROW(C25))="","",INDEX('DATA INPUT - ordered'!C:C,ROW(C25)))</f>
        <v/>
      </c>
      <c r="D25" s="36" t="str" cm="1">
        <f t="array" ref="D25">IF(INDEX('DATA INPUT - ordered'!D:D,ROW(D25))="","",INDEX('DATA INPUT - ordered'!D:D,ROW(D25)))</f>
        <v/>
      </c>
      <c r="E25" s="36" t="str" cm="1">
        <f t="array" ref="E25">IF(INDEX('DATA INPUT - ordered'!E:E,ROW(E25))="","",INDEX('DATA INPUT - ordered'!E:E,ROW(E25)))</f>
        <v/>
      </c>
      <c r="F25" s="37" t="str" cm="1">
        <f t="array" ref="F25">IF(INDEX('DATA INPUT - ordered'!F:F,ROW(F25))="","",INDEX('DATA INPUT - ordered'!F:F,ROW(F25)))</f>
        <v/>
      </c>
      <c r="G25" s="38" t="str" cm="1">
        <f t="array" ref="G25">IF(INDEX('DATA INPUT - ordered'!H:H,ROW(G25))="","",INDEX('DATA INPUT - ordered'!H:H,ROW(G25)))</f>
        <v/>
      </c>
      <c r="H25" s="36" t="str" cm="1">
        <f t="array" ref="H25">IF(INDEX('DATA INPUT - ordered'!I:I,ROW(H25))="","",INDEX('DATA INPUT - ordered'!I:I,ROW(H25)))</f>
        <v/>
      </c>
      <c r="I25" s="36" t="str" cm="1">
        <f t="array" ref="I25">IF(INDEX('DATA INPUT - ordered'!J:J,ROW(I25))="","",INDEX('DATA INPUT - ordered'!J:J,ROW(I25)))</f>
        <v/>
      </c>
      <c r="J25" s="36" t="str" cm="1">
        <f t="array" ref="J25">IF(INDEX('DATA INPUT - ordered'!K:K,ROW(J25))="","",INDEX('DATA INPUT - ordered'!K:K,ROW(J25)))</f>
        <v/>
      </c>
      <c r="K25" s="73" t="str">
        <f t="shared" si="0"/>
        <v/>
      </c>
      <c r="L25" s="41" t="str">
        <f t="shared" si="1"/>
        <v/>
      </c>
    </row>
    <row r="26" spans="1:12" s="34" customFormat="1">
      <c r="A26" s="36" t="str" cm="1">
        <f t="array" ref="A26">IF(INDEX('DATA INPUT - ordered'!A:A,ROW(A26))="","",INDEX('DATA INPUT - ordered'!A:A,ROW(A26)))</f>
        <v/>
      </c>
      <c r="B26" s="36" t="str" cm="1">
        <f t="array" ref="B26">IF(INDEX('DATA INPUT - ordered'!B:B,ROW(B26))="","",INDEX('DATA INPUT - ordered'!B:B,ROW(B26)))</f>
        <v/>
      </c>
      <c r="C26" s="36" t="str" cm="1">
        <f t="array" ref="C26">IF(INDEX('DATA INPUT - ordered'!C:C,ROW(C26))="","",INDEX('DATA INPUT - ordered'!C:C,ROW(C26)))</f>
        <v/>
      </c>
      <c r="D26" s="36" t="str" cm="1">
        <f t="array" ref="D26">IF(INDEX('DATA INPUT - ordered'!D:D,ROW(D26))="","",INDEX('DATA INPUT - ordered'!D:D,ROW(D26)))</f>
        <v/>
      </c>
      <c r="E26" s="36" t="str" cm="1">
        <f t="array" ref="E26">IF(INDEX('DATA INPUT - ordered'!E:E,ROW(E26))="","",INDEX('DATA INPUT - ordered'!E:E,ROW(E26)))</f>
        <v/>
      </c>
      <c r="F26" s="37" t="str" cm="1">
        <f t="array" ref="F26">IF(INDEX('DATA INPUT - ordered'!F:F,ROW(F26))="","",INDEX('DATA INPUT - ordered'!F:F,ROW(F26)))</f>
        <v/>
      </c>
      <c r="G26" s="38" t="str" cm="1">
        <f t="array" ref="G26">IF(INDEX('DATA INPUT - ordered'!H:H,ROW(G26))="","",INDEX('DATA INPUT - ordered'!H:H,ROW(G26)))</f>
        <v/>
      </c>
      <c r="H26" s="36" t="str" cm="1">
        <f t="array" ref="H26">IF(INDEX('DATA INPUT - ordered'!I:I,ROW(H26))="","",INDEX('DATA INPUT - ordered'!I:I,ROW(H26)))</f>
        <v/>
      </c>
      <c r="I26" s="36" t="str" cm="1">
        <f t="array" ref="I26">IF(INDEX('DATA INPUT - ordered'!J:J,ROW(I26))="","",INDEX('DATA INPUT - ordered'!J:J,ROW(I26)))</f>
        <v/>
      </c>
      <c r="J26" s="36" t="str" cm="1">
        <f t="array" ref="J26">IF(INDEX('DATA INPUT - ordered'!K:K,ROW(J26))="","",INDEX('DATA INPUT - ordered'!K:K,ROW(J26)))</f>
        <v/>
      </c>
      <c r="K26" s="73" t="str">
        <f t="shared" si="0"/>
        <v/>
      </c>
      <c r="L26" s="41" t="str">
        <f t="shared" si="1"/>
        <v/>
      </c>
    </row>
    <row r="27" spans="1:12" s="34" customFormat="1">
      <c r="A27" s="36" t="str" cm="1">
        <f t="array" ref="A27">IF(INDEX('DATA INPUT - ordered'!A:A,ROW(A27))="","",INDEX('DATA INPUT - ordered'!A:A,ROW(A27)))</f>
        <v/>
      </c>
      <c r="B27" s="36" t="str" cm="1">
        <f t="array" ref="B27">IF(INDEX('DATA INPUT - ordered'!B:B,ROW(B27))="","",INDEX('DATA INPUT - ordered'!B:B,ROW(B27)))</f>
        <v/>
      </c>
      <c r="C27" s="36" t="str" cm="1">
        <f t="array" ref="C27">IF(INDEX('DATA INPUT - ordered'!C:C,ROW(C27))="","",INDEX('DATA INPUT - ordered'!C:C,ROW(C27)))</f>
        <v/>
      </c>
      <c r="D27" s="36" t="str" cm="1">
        <f t="array" ref="D27">IF(INDEX('DATA INPUT - ordered'!D:D,ROW(D27))="","",INDEX('DATA INPUT - ordered'!D:D,ROW(D27)))</f>
        <v/>
      </c>
      <c r="E27" s="36" t="str" cm="1">
        <f t="array" ref="E27">IF(INDEX('DATA INPUT - ordered'!E:E,ROW(E27))="","",INDEX('DATA INPUT - ordered'!E:E,ROW(E27)))</f>
        <v/>
      </c>
      <c r="F27" s="37" t="str" cm="1">
        <f t="array" ref="F27">IF(INDEX('DATA INPUT - ordered'!F:F,ROW(F27))="","",INDEX('DATA INPUT - ordered'!F:F,ROW(F27)))</f>
        <v/>
      </c>
      <c r="G27" s="38" t="str" cm="1">
        <f t="array" ref="G27">IF(INDEX('DATA INPUT - ordered'!H:H,ROW(G27))="","",INDEX('DATA INPUT - ordered'!H:H,ROW(G27)))</f>
        <v/>
      </c>
      <c r="H27" s="36" t="str" cm="1">
        <f t="array" ref="H27">IF(INDEX('DATA INPUT - ordered'!I:I,ROW(H27))="","",INDEX('DATA INPUT - ordered'!I:I,ROW(H27)))</f>
        <v/>
      </c>
      <c r="I27" s="36" t="str" cm="1">
        <f t="array" ref="I27">IF(INDEX('DATA INPUT - ordered'!J:J,ROW(I27))="","",INDEX('DATA INPUT - ordered'!J:J,ROW(I27)))</f>
        <v/>
      </c>
      <c r="J27" s="36" t="str" cm="1">
        <f t="array" ref="J27">IF(INDEX('DATA INPUT - ordered'!K:K,ROW(J27))="","",INDEX('DATA INPUT - ordered'!K:K,ROW(J27)))</f>
        <v/>
      </c>
      <c r="K27" s="73" t="str">
        <f t="shared" si="0"/>
        <v/>
      </c>
      <c r="L27" s="41" t="str">
        <f t="shared" si="1"/>
        <v/>
      </c>
    </row>
    <row r="28" spans="1:12" s="34" customFormat="1">
      <c r="A28" s="36" t="str" cm="1">
        <f t="array" ref="A28">IF(INDEX('DATA INPUT - ordered'!A:A,ROW(A28))="","",INDEX('DATA INPUT - ordered'!A:A,ROW(A28)))</f>
        <v/>
      </c>
      <c r="B28" s="36" t="str" cm="1">
        <f t="array" ref="B28">IF(INDEX('DATA INPUT - ordered'!B:B,ROW(B28))="","",INDEX('DATA INPUT - ordered'!B:B,ROW(B28)))</f>
        <v/>
      </c>
      <c r="C28" s="36" t="str" cm="1">
        <f t="array" ref="C28">IF(INDEX('DATA INPUT - ordered'!C:C,ROW(C28))="","",INDEX('DATA INPUT - ordered'!C:C,ROW(C28)))</f>
        <v/>
      </c>
      <c r="D28" s="36" t="str" cm="1">
        <f t="array" ref="D28">IF(INDEX('DATA INPUT - ordered'!D:D,ROW(D28))="","",INDEX('DATA INPUT - ordered'!D:D,ROW(D28)))</f>
        <v/>
      </c>
      <c r="E28" s="36" t="str" cm="1">
        <f t="array" ref="E28">IF(INDEX('DATA INPUT - ordered'!E:E,ROW(E28))="","",INDEX('DATA INPUT - ordered'!E:E,ROW(E28)))</f>
        <v/>
      </c>
      <c r="F28" s="37" t="str" cm="1">
        <f t="array" ref="F28">IF(INDEX('DATA INPUT - ordered'!F:F,ROW(F28))="","",INDEX('DATA INPUT - ordered'!F:F,ROW(F28)))</f>
        <v/>
      </c>
      <c r="G28" s="38" t="str" cm="1">
        <f t="array" ref="G28">IF(INDEX('DATA INPUT - ordered'!H:H,ROW(G28))="","",INDEX('DATA INPUT - ordered'!H:H,ROW(G28)))</f>
        <v/>
      </c>
      <c r="H28" s="36" t="str" cm="1">
        <f t="array" ref="H28">IF(INDEX('DATA INPUT - ordered'!I:I,ROW(H28))="","",INDEX('DATA INPUT - ordered'!I:I,ROW(H28)))</f>
        <v/>
      </c>
      <c r="I28" s="36" t="str" cm="1">
        <f t="array" ref="I28">IF(INDEX('DATA INPUT - ordered'!J:J,ROW(I28))="","",INDEX('DATA INPUT - ordered'!J:J,ROW(I28)))</f>
        <v/>
      </c>
      <c r="J28" s="36" t="str" cm="1">
        <f t="array" ref="J28">IF(INDEX('DATA INPUT - ordered'!K:K,ROW(J28))="","",INDEX('DATA INPUT - ordered'!K:K,ROW(J28)))</f>
        <v/>
      </c>
      <c r="K28" s="73" t="str">
        <f t="shared" si="0"/>
        <v/>
      </c>
      <c r="L28" s="41" t="str">
        <f t="shared" si="1"/>
        <v/>
      </c>
    </row>
    <row r="29" spans="1:12" s="34" customFormat="1">
      <c r="A29" s="36" t="str" cm="1">
        <f t="array" ref="A29">IF(INDEX('DATA INPUT - ordered'!A:A,ROW(A29))="","",INDEX('DATA INPUT - ordered'!A:A,ROW(A29)))</f>
        <v/>
      </c>
      <c r="B29" s="36" t="str" cm="1">
        <f t="array" ref="B29">IF(INDEX('DATA INPUT - ordered'!B:B,ROW(B29))="","",INDEX('DATA INPUT - ordered'!B:B,ROW(B29)))</f>
        <v/>
      </c>
      <c r="C29" s="36" t="str" cm="1">
        <f t="array" ref="C29">IF(INDEX('DATA INPUT - ordered'!C:C,ROW(C29))="","",INDEX('DATA INPUT - ordered'!C:C,ROW(C29)))</f>
        <v/>
      </c>
      <c r="D29" s="36" t="str" cm="1">
        <f t="array" ref="D29">IF(INDEX('DATA INPUT - ordered'!D:D,ROW(D29))="","",INDEX('DATA INPUT - ordered'!D:D,ROW(D29)))</f>
        <v/>
      </c>
      <c r="E29" s="36" t="str" cm="1">
        <f t="array" ref="E29">IF(INDEX('DATA INPUT - ordered'!E:E,ROW(E29))="","",INDEX('DATA INPUT - ordered'!E:E,ROW(E29)))</f>
        <v/>
      </c>
      <c r="F29" s="37" t="str" cm="1">
        <f t="array" ref="F29">IF(INDEX('DATA INPUT - ordered'!F:F,ROW(F29))="","",INDEX('DATA INPUT - ordered'!F:F,ROW(F29)))</f>
        <v/>
      </c>
      <c r="G29" s="38" t="str" cm="1">
        <f t="array" ref="G29">IF(INDEX('DATA INPUT - ordered'!H:H,ROW(G29))="","",INDEX('DATA INPUT - ordered'!H:H,ROW(G29)))</f>
        <v/>
      </c>
      <c r="H29" s="36" t="str" cm="1">
        <f t="array" ref="H29">IF(INDEX('DATA INPUT - ordered'!I:I,ROW(H29))="","",INDEX('DATA INPUT - ordered'!I:I,ROW(H29)))</f>
        <v/>
      </c>
      <c r="I29" s="36" t="str" cm="1">
        <f t="array" ref="I29">IF(INDEX('DATA INPUT - ordered'!J:J,ROW(I29))="","",INDEX('DATA INPUT - ordered'!J:J,ROW(I29)))</f>
        <v/>
      </c>
      <c r="J29" s="36" t="str" cm="1">
        <f t="array" ref="J29">IF(INDEX('DATA INPUT - ordered'!K:K,ROW(J29))="","",INDEX('DATA INPUT - ordered'!K:K,ROW(J29)))</f>
        <v/>
      </c>
      <c r="K29" s="73" t="str">
        <f t="shared" si="0"/>
        <v/>
      </c>
      <c r="L29" s="41" t="str">
        <f t="shared" si="1"/>
        <v/>
      </c>
    </row>
    <row r="30" spans="1:12" s="34" customFormat="1">
      <c r="A30" s="36" t="str" cm="1">
        <f t="array" ref="A30">IF(INDEX('DATA INPUT - ordered'!A:A,ROW(A30))="","",INDEX('DATA INPUT - ordered'!A:A,ROW(A30)))</f>
        <v/>
      </c>
      <c r="B30" s="36" t="str" cm="1">
        <f t="array" ref="B30">IF(INDEX('DATA INPUT - ordered'!B:B,ROW(B30))="","",INDEX('DATA INPUT - ordered'!B:B,ROW(B30)))</f>
        <v/>
      </c>
      <c r="C30" s="36" t="str" cm="1">
        <f t="array" ref="C30">IF(INDEX('DATA INPUT - ordered'!C:C,ROW(C30))="","",INDEX('DATA INPUT - ordered'!C:C,ROW(C30)))</f>
        <v/>
      </c>
      <c r="D30" s="36" t="str" cm="1">
        <f t="array" ref="D30">IF(INDEX('DATA INPUT - ordered'!D:D,ROW(D30))="","",INDEX('DATA INPUT - ordered'!D:D,ROW(D30)))</f>
        <v/>
      </c>
      <c r="E30" s="36" t="str" cm="1">
        <f t="array" ref="E30">IF(INDEX('DATA INPUT - ordered'!E:E,ROW(E30))="","",INDEX('DATA INPUT - ordered'!E:E,ROW(E30)))</f>
        <v/>
      </c>
      <c r="F30" s="37" t="str" cm="1">
        <f t="array" ref="F30">IF(INDEX('DATA INPUT - ordered'!F:F,ROW(F30))="","",INDEX('DATA INPUT - ordered'!F:F,ROW(F30)))</f>
        <v/>
      </c>
      <c r="G30" s="38" t="str" cm="1">
        <f t="array" ref="G30">IF(INDEX('DATA INPUT - ordered'!H:H,ROW(G30))="","",INDEX('DATA INPUT - ordered'!H:H,ROW(G30)))</f>
        <v/>
      </c>
      <c r="H30" s="36" t="str" cm="1">
        <f t="array" ref="H30">IF(INDEX('DATA INPUT - ordered'!I:I,ROW(H30))="","",INDEX('DATA INPUT - ordered'!I:I,ROW(H30)))</f>
        <v/>
      </c>
      <c r="I30" s="36" t="str" cm="1">
        <f t="array" ref="I30">IF(INDEX('DATA INPUT - ordered'!J:J,ROW(I30))="","",INDEX('DATA INPUT - ordered'!J:J,ROW(I30)))</f>
        <v/>
      </c>
      <c r="J30" s="36" t="str" cm="1">
        <f t="array" ref="J30">IF(INDEX('DATA INPUT - ordered'!K:K,ROW(J30))="","",INDEX('DATA INPUT - ordered'!K:K,ROW(J30)))</f>
        <v/>
      </c>
      <c r="K30" s="73" t="str">
        <f t="shared" si="0"/>
        <v/>
      </c>
      <c r="L30" s="41" t="str">
        <f t="shared" si="1"/>
        <v/>
      </c>
    </row>
    <row r="31" spans="1:12" s="34" customFormat="1">
      <c r="A31" s="36" t="str" cm="1">
        <f t="array" ref="A31">IF(INDEX('DATA INPUT - ordered'!A:A,ROW(A31))="","",INDEX('DATA INPUT - ordered'!A:A,ROW(A31)))</f>
        <v/>
      </c>
      <c r="B31" s="36" t="str" cm="1">
        <f t="array" ref="B31">IF(INDEX('DATA INPUT - ordered'!B:B,ROW(B31))="","",INDEX('DATA INPUT - ordered'!B:B,ROW(B31)))</f>
        <v/>
      </c>
      <c r="C31" s="36" t="str" cm="1">
        <f t="array" ref="C31">IF(INDEX('DATA INPUT - ordered'!C:C,ROW(C31))="","",INDEX('DATA INPUT - ordered'!C:C,ROW(C31)))</f>
        <v/>
      </c>
      <c r="D31" s="36" t="str" cm="1">
        <f t="array" ref="D31">IF(INDEX('DATA INPUT - ordered'!D:D,ROW(D31))="","",INDEX('DATA INPUT - ordered'!D:D,ROW(D31)))</f>
        <v/>
      </c>
      <c r="E31" s="36" t="str" cm="1">
        <f t="array" ref="E31">IF(INDEX('DATA INPUT - ordered'!E:E,ROW(E31))="","",INDEX('DATA INPUT - ordered'!E:E,ROW(E31)))</f>
        <v/>
      </c>
      <c r="F31" s="37" t="str" cm="1">
        <f t="array" ref="F31">IF(INDEX('DATA INPUT - ordered'!F:F,ROW(F31))="","",INDEX('DATA INPUT - ordered'!F:F,ROW(F31)))</f>
        <v/>
      </c>
      <c r="G31" s="38" t="str" cm="1">
        <f t="array" ref="G31">IF(INDEX('DATA INPUT - ordered'!H:H,ROW(G31))="","",INDEX('DATA INPUT - ordered'!H:H,ROW(G31)))</f>
        <v/>
      </c>
      <c r="H31" s="36" t="str" cm="1">
        <f t="array" ref="H31">IF(INDEX('DATA INPUT - ordered'!I:I,ROW(H31))="","",INDEX('DATA INPUT - ordered'!I:I,ROW(H31)))</f>
        <v/>
      </c>
      <c r="I31" s="36" t="str" cm="1">
        <f t="array" ref="I31">IF(INDEX('DATA INPUT - ordered'!J:J,ROW(I31))="","",INDEX('DATA INPUT - ordered'!J:J,ROW(I31)))</f>
        <v/>
      </c>
      <c r="J31" s="36" t="str" cm="1">
        <f t="array" ref="J31">IF(INDEX('DATA INPUT - ordered'!K:K,ROW(J31))="","",INDEX('DATA INPUT - ordered'!K:K,ROW(J31)))</f>
        <v/>
      </c>
      <c r="K31" s="73" t="str">
        <f t="shared" si="0"/>
        <v/>
      </c>
      <c r="L31" s="41" t="str">
        <f t="shared" si="1"/>
        <v/>
      </c>
    </row>
    <row r="32" spans="1:12" s="34" customFormat="1">
      <c r="A32" s="36" t="str" cm="1">
        <f t="array" ref="A32">IF(INDEX('DATA INPUT - ordered'!A:A,ROW(A32))="","",INDEX('DATA INPUT - ordered'!A:A,ROW(A32)))</f>
        <v/>
      </c>
      <c r="B32" s="36" t="str" cm="1">
        <f t="array" ref="B32">IF(INDEX('DATA INPUT - ordered'!B:B,ROW(B32))="","",INDEX('DATA INPUT - ordered'!B:B,ROW(B32)))</f>
        <v/>
      </c>
      <c r="C32" s="36" t="str" cm="1">
        <f t="array" ref="C32">IF(INDEX('DATA INPUT - ordered'!C:C,ROW(C32))="","",INDEX('DATA INPUT - ordered'!C:C,ROW(C32)))</f>
        <v/>
      </c>
      <c r="D32" s="36" t="str" cm="1">
        <f t="array" ref="D32">IF(INDEX('DATA INPUT - ordered'!D:D,ROW(D32))="","",INDEX('DATA INPUT - ordered'!D:D,ROW(D32)))</f>
        <v/>
      </c>
      <c r="E32" s="36" t="str" cm="1">
        <f t="array" ref="E32">IF(INDEX('DATA INPUT - ordered'!E:E,ROW(E32))="","",INDEX('DATA INPUT - ordered'!E:E,ROW(E32)))</f>
        <v/>
      </c>
      <c r="F32" s="37" t="str" cm="1">
        <f t="array" ref="F32">IF(INDEX('DATA INPUT - ordered'!F:F,ROW(F32))="","",INDEX('DATA INPUT - ordered'!F:F,ROW(F32)))</f>
        <v/>
      </c>
      <c r="G32" s="38" t="str" cm="1">
        <f t="array" ref="G32">IF(INDEX('DATA INPUT - ordered'!H:H,ROW(G32))="","",INDEX('DATA INPUT - ordered'!H:H,ROW(G32)))</f>
        <v/>
      </c>
      <c r="H32" s="36" t="str" cm="1">
        <f t="array" ref="H32">IF(INDEX('DATA INPUT - ordered'!I:I,ROW(H32))="","",INDEX('DATA INPUT - ordered'!I:I,ROW(H32)))</f>
        <v/>
      </c>
      <c r="I32" s="36" t="str" cm="1">
        <f t="array" ref="I32">IF(INDEX('DATA INPUT - ordered'!J:J,ROW(I32))="","",INDEX('DATA INPUT - ordered'!J:J,ROW(I32)))</f>
        <v/>
      </c>
      <c r="J32" s="36" t="str" cm="1">
        <f t="array" ref="J32">IF(INDEX('DATA INPUT - ordered'!K:K,ROW(J32))="","",INDEX('DATA INPUT - ordered'!K:K,ROW(J32)))</f>
        <v/>
      </c>
      <c r="K32" s="73" t="str">
        <f t="shared" si="0"/>
        <v/>
      </c>
      <c r="L32" s="41" t="str">
        <f t="shared" si="1"/>
        <v/>
      </c>
    </row>
    <row r="33" spans="1:12" s="34" customFormat="1">
      <c r="A33" s="36" t="str" cm="1">
        <f t="array" ref="A33">IF(INDEX('DATA INPUT - ordered'!A:A,ROW(A33))="","",INDEX('DATA INPUT - ordered'!A:A,ROW(A33)))</f>
        <v/>
      </c>
      <c r="B33" s="36" t="str" cm="1">
        <f t="array" ref="B33">IF(INDEX('DATA INPUT - ordered'!B:B,ROW(B33))="","",INDEX('DATA INPUT - ordered'!B:B,ROW(B33)))</f>
        <v/>
      </c>
      <c r="C33" s="36" t="str" cm="1">
        <f t="array" ref="C33">IF(INDEX('DATA INPUT - ordered'!C:C,ROW(C33))="","",INDEX('DATA INPUT - ordered'!C:C,ROW(C33)))</f>
        <v/>
      </c>
      <c r="D33" s="36" t="str" cm="1">
        <f t="array" ref="D33">IF(INDEX('DATA INPUT - ordered'!D:D,ROW(D33))="","",INDEX('DATA INPUT - ordered'!D:D,ROW(D33)))</f>
        <v/>
      </c>
      <c r="E33" s="36" t="str" cm="1">
        <f t="array" ref="E33">IF(INDEX('DATA INPUT - ordered'!E:E,ROW(E33))="","",INDEX('DATA INPUT - ordered'!E:E,ROW(E33)))</f>
        <v/>
      </c>
      <c r="F33" s="37" t="str" cm="1">
        <f t="array" ref="F33">IF(INDEX('DATA INPUT - ordered'!F:F,ROW(F33))="","",INDEX('DATA INPUT - ordered'!F:F,ROW(F33)))</f>
        <v/>
      </c>
      <c r="G33" s="38" t="str" cm="1">
        <f t="array" ref="G33">IF(INDEX('DATA INPUT - ordered'!H:H,ROW(G33))="","",INDEX('DATA INPUT - ordered'!H:H,ROW(G33)))</f>
        <v/>
      </c>
      <c r="H33" s="36" t="str" cm="1">
        <f t="array" ref="H33">IF(INDEX('DATA INPUT - ordered'!I:I,ROW(H33))="","",INDEX('DATA INPUT - ordered'!I:I,ROW(H33)))</f>
        <v/>
      </c>
      <c r="I33" s="36" t="str" cm="1">
        <f t="array" ref="I33">IF(INDEX('DATA INPUT - ordered'!J:J,ROW(I33))="","",INDEX('DATA INPUT - ordered'!J:J,ROW(I33)))</f>
        <v/>
      </c>
      <c r="J33" s="36" t="str" cm="1">
        <f t="array" ref="J33">IF(INDEX('DATA INPUT - ordered'!K:K,ROW(J33))="","",INDEX('DATA INPUT - ordered'!K:K,ROW(J33)))</f>
        <v/>
      </c>
      <c r="K33" s="73" t="str">
        <f t="shared" si="0"/>
        <v/>
      </c>
      <c r="L33" s="41" t="str">
        <f t="shared" si="1"/>
        <v/>
      </c>
    </row>
    <row r="34" spans="1:12" s="34" customFormat="1">
      <c r="A34" s="36" t="str" cm="1">
        <f t="array" ref="A34">IF(INDEX('DATA INPUT - ordered'!A:A,ROW(A34))="","",INDEX('DATA INPUT - ordered'!A:A,ROW(A34)))</f>
        <v/>
      </c>
      <c r="B34" s="36" t="str" cm="1">
        <f t="array" ref="B34">IF(INDEX('DATA INPUT - ordered'!B:B,ROW(B34))="","",INDEX('DATA INPUT - ordered'!B:B,ROW(B34)))</f>
        <v/>
      </c>
      <c r="C34" s="36" t="str" cm="1">
        <f t="array" ref="C34">IF(INDEX('DATA INPUT - ordered'!C:C,ROW(C34))="","",INDEX('DATA INPUT - ordered'!C:C,ROW(C34)))</f>
        <v/>
      </c>
      <c r="D34" s="36" t="str" cm="1">
        <f t="array" ref="D34">IF(INDEX('DATA INPUT - ordered'!D:D,ROW(D34))="","",INDEX('DATA INPUT - ordered'!D:D,ROW(D34)))</f>
        <v/>
      </c>
      <c r="E34" s="36" t="str" cm="1">
        <f t="array" ref="E34">IF(INDEX('DATA INPUT - ordered'!E:E,ROW(E34))="","",INDEX('DATA INPUT - ordered'!E:E,ROW(E34)))</f>
        <v/>
      </c>
      <c r="F34" s="37" t="str" cm="1">
        <f t="array" ref="F34">IF(INDEX('DATA INPUT - ordered'!F:F,ROW(F34))="","",INDEX('DATA INPUT - ordered'!F:F,ROW(F34)))</f>
        <v/>
      </c>
      <c r="G34" s="38" t="str" cm="1">
        <f t="array" ref="G34">IF(INDEX('DATA INPUT - ordered'!H:H,ROW(G34))="","",INDEX('DATA INPUT - ordered'!H:H,ROW(G34)))</f>
        <v/>
      </c>
      <c r="H34" s="36" t="str" cm="1">
        <f t="array" ref="H34">IF(INDEX('DATA INPUT - ordered'!I:I,ROW(H34))="","",INDEX('DATA INPUT - ordered'!I:I,ROW(H34)))</f>
        <v/>
      </c>
      <c r="I34" s="36" t="str" cm="1">
        <f t="array" ref="I34">IF(INDEX('DATA INPUT - ordered'!J:J,ROW(I34))="","",INDEX('DATA INPUT - ordered'!J:J,ROW(I34)))</f>
        <v/>
      </c>
      <c r="J34" s="36" t="str" cm="1">
        <f t="array" ref="J34">IF(INDEX('DATA INPUT - ordered'!K:K,ROW(J34))="","",INDEX('DATA INPUT - ordered'!K:K,ROW(J34)))</f>
        <v/>
      </c>
      <c r="K34" s="73" t="str">
        <f t="shared" si="0"/>
        <v/>
      </c>
      <c r="L34" s="41" t="str">
        <f t="shared" si="1"/>
        <v/>
      </c>
    </row>
    <row r="35" spans="1:12" s="34" customFormat="1">
      <c r="A35" s="36" t="str" cm="1">
        <f t="array" ref="A35">IF(INDEX('DATA INPUT - ordered'!A:A,ROW(A35))="","",INDEX('DATA INPUT - ordered'!A:A,ROW(A35)))</f>
        <v/>
      </c>
      <c r="B35" s="36" t="str" cm="1">
        <f t="array" ref="B35">IF(INDEX('DATA INPUT - ordered'!B:B,ROW(B35))="","",INDEX('DATA INPUT - ordered'!B:B,ROW(B35)))</f>
        <v/>
      </c>
      <c r="C35" s="36" t="str" cm="1">
        <f t="array" ref="C35">IF(INDEX('DATA INPUT - ordered'!C:C,ROW(C35))="","",INDEX('DATA INPUT - ordered'!C:C,ROW(C35)))</f>
        <v/>
      </c>
      <c r="D35" s="36" t="str" cm="1">
        <f t="array" ref="D35">IF(INDEX('DATA INPUT - ordered'!D:D,ROW(D35))="","",INDEX('DATA INPUT - ordered'!D:D,ROW(D35)))</f>
        <v/>
      </c>
      <c r="E35" s="36" t="str" cm="1">
        <f t="array" ref="E35">IF(INDEX('DATA INPUT - ordered'!E:E,ROW(E35))="","",INDEX('DATA INPUT - ordered'!E:E,ROW(E35)))</f>
        <v/>
      </c>
      <c r="F35" s="37" t="str" cm="1">
        <f t="array" ref="F35">IF(INDEX('DATA INPUT - ordered'!F:F,ROW(F35))="","",INDEX('DATA INPUT - ordered'!F:F,ROW(F35)))</f>
        <v/>
      </c>
      <c r="G35" s="38" t="str" cm="1">
        <f t="array" ref="G35">IF(INDEX('DATA INPUT - ordered'!H:H,ROW(G35))="","",INDEX('DATA INPUT - ordered'!H:H,ROW(G35)))</f>
        <v/>
      </c>
      <c r="H35" s="36" t="str" cm="1">
        <f t="array" ref="H35">IF(INDEX('DATA INPUT - ordered'!I:I,ROW(H35))="","",INDEX('DATA INPUT - ordered'!I:I,ROW(H35)))</f>
        <v/>
      </c>
      <c r="I35" s="36" t="str" cm="1">
        <f t="array" ref="I35">IF(INDEX('DATA INPUT - ordered'!J:J,ROW(I35))="","",INDEX('DATA INPUT - ordered'!J:J,ROW(I35)))</f>
        <v/>
      </c>
      <c r="J35" s="36" t="str" cm="1">
        <f t="array" ref="J35">IF(INDEX('DATA INPUT - ordered'!K:K,ROW(J35))="","",INDEX('DATA INPUT - ordered'!K:K,ROW(J35)))</f>
        <v/>
      </c>
      <c r="K35" s="73" t="str">
        <f t="shared" si="0"/>
        <v/>
      </c>
      <c r="L35" s="41" t="str">
        <f t="shared" si="1"/>
        <v/>
      </c>
    </row>
    <row r="36" spans="1:12" s="34" customFormat="1">
      <c r="A36" s="36" t="str" cm="1">
        <f t="array" ref="A36">IF(INDEX('DATA INPUT - ordered'!A:A,ROW(A36))="","",INDEX('DATA INPUT - ordered'!A:A,ROW(A36)))</f>
        <v/>
      </c>
      <c r="B36" s="36" t="str" cm="1">
        <f t="array" ref="B36">IF(INDEX('DATA INPUT - ordered'!B:B,ROW(B36))="","",INDEX('DATA INPUT - ordered'!B:B,ROW(B36)))</f>
        <v/>
      </c>
      <c r="C36" s="36" t="str" cm="1">
        <f t="array" ref="C36">IF(INDEX('DATA INPUT - ordered'!C:C,ROW(C36))="","",INDEX('DATA INPUT - ordered'!C:C,ROW(C36)))</f>
        <v/>
      </c>
      <c r="D36" s="36" t="str" cm="1">
        <f t="array" ref="D36">IF(INDEX('DATA INPUT - ordered'!D:D,ROW(D36))="","",INDEX('DATA INPUT - ordered'!D:D,ROW(D36)))</f>
        <v/>
      </c>
      <c r="E36" s="36" t="str" cm="1">
        <f t="array" ref="E36">IF(INDEX('DATA INPUT - ordered'!E:E,ROW(E36))="","",INDEX('DATA INPUT - ordered'!E:E,ROW(E36)))</f>
        <v/>
      </c>
      <c r="F36" s="37" t="str" cm="1">
        <f t="array" ref="F36">IF(INDEX('DATA INPUT - ordered'!F:F,ROW(F36))="","",INDEX('DATA INPUT - ordered'!F:F,ROW(F36)))</f>
        <v/>
      </c>
      <c r="G36" s="38" t="str" cm="1">
        <f t="array" ref="G36">IF(INDEX('DATA INPUT - ordered'!H:H,ROW(G36))="","",INDEX('DATA INPUT - ordered'!H:H,ROW(G36)))</f>
        <v/>
      </c>
      <c r="H36" s="36" t="str" cm="1">
        <f t="array" ref="H36">IF(INDEX('DATA INPUT - ordered'!I:I,ROW(H36))="","",INDEX('DATA INPUT - ordered'!I:I,ROW(H36)))</f>
        <v/>
      </c>
      <c r="I36" s="36" t="str" cm="1">
        <f t="array" ref="I36">IF(INDEX('DATA INPUT - ordered'!J:J,ROW(I36))="","",INDEX('DATA INPUT - ordered'!J:J,ROW(I36)))</f>
        <v/>
      </c>
      <c r="J36" s="36" t="str" cm="1">
        <f t="array" ref="J36">IF(INDEX('DATA INPUT - ordered'!K:K,ROW(J36))="","",INDEX('DATA INPUT - ordered'!K:K,ROW(J36)))</f>
        <v/>
      </c>
      <c r="K36" s="73" t="str">
        <f t="shared" si="0"/>
        <v/>
      </c>
      <c r="L36" s="41" t="str">
        <f t="shared" si="1"/>
        <v/>
      </c>
    </row>
    <row r="37" spans="1:12" s="34" customFormat="1">
      <c r="A37" s="36" t="str" cm="1">
        <f t="array" ref="A37">IF(INDEX('DATA INPUT - ordered'!A:A,ROW(A37))="","",INDEX('DATA INPUT - ordered'!A:A,ROW(A37)))</f>
        <v/>
      </c>
      <c r="B37" s="36" t="str" cm="1">
        <f t="array" ref="B37">IF(INDEX('DATA INPUT - ordered'!B:B,ROW(B37))="","",INDEX('DATA INPUT - ordered'!B:B,ROW(B37)))</f>
        <v/>
      </c>
      <c r="C37" s="36" t="str" cm="1">
        <f t="array" ref="C37">IF(INDEX('DATA INPUT - ordered'!C:C,ROW(C37))="","",INDEX('DATA INPUT - ordered'!C:C,ROW(C37)))</f>
        <v/>
      </c>
      <c r="D37" s="36" t="str" cm="1">
        <f t="array" ref="D37">IF(INDEX('DATA INPUT - ordered'!D:D,ROW(D37))="","",INDEX('DATA INPUT - ordered'!D:D,ROW(D37)))</f>
        <v/>
      </c>
      <c r="E37" s="36" t="str" cm="1">
        <f t="array" ref="E37">IF(INDEX('DATA INPUT - ordered'!E:E,ROW(E37))="","",INDEX('DATA INPUT - ordered'!E:E,ROW(E37)))</f>
        <v/>
      </c>
      <c r="F37" s="37" t="str" cm="1">
        <f t="array" ref="F37">IF(INDEX('DATA INPUT - ordered'!F:F,ROW(F37))="","",INDEX('DATA INPUT - ordered'!F:F,ROW(F37)))</f>
        <v/>
      </c>
      <c r="G37" s="38" t="str" cm="1">
        <f t="array" ref="G37">IF(INDEX('DATA INPUT - ordered'!H:H,ROW(G37))="","",INDEX('DATA INPUT - ordered'!H:H,ROW(G37)))</f>
        <v/>
      </c>
      <c r="H37" s="36" t="str" cm="1">
        <f t="array" ref="H37">IF(INDEX('DATA INPUT - ordered'!I:I,ROW(H37))="","",INDEX('DATA INPUT - ordered'!I:I,ROW(H37)))</f>
        <v/>
      </c>
      <c r="I37" s="36" t="str" cm="1">
        <f t="array" ref="I37">IF(INDEX('DATA INPUT - ordered'!J:J,ROW(I37))="","",INDEX('DATA INPUT - ordered'!J:J,ROW(I37)))</f>
        <v/>
      </c>
      <c r="J37" s="36" t="str" cm="1">
        <f t="array" ref="J37">IF(INDEX('DATA INPUT - ordered'!K:K,ROW(J37))="","",INDEX('DATA INPUT - ordered'!K:K,ROW(J37)))</f>
        <v/>
      </c>
      <c r="K37" s="73" t="str">
        <f t="shared" si="0"/>
        <v/>
      </c>
      <c r="L37" s="41" t="str">
        <f t="shared" si="1"/>
        <v/>
      </c>
    </row>
    <row r="38" spans="1:12" s="34" customFormat="1">
      <c r="A38" s="36" t="str" cm="1">
        <f t="array" ref="A38">IF(INDEX('DATA INPUT - ordered'!A:A,ROW(A38))="","",INDEX('DATA INPUT - ordered'!A:A,ROW(A38)))</f>
        <v/>
      </c>
      <c r="B38" s="36" t="str" cm="1">
        <f t="array" ref="B38">IF(INDEX('DATA INPUT - ordered'!B:B,ROW(B38))="","",INDEX('DATA INPUT - ordered'!B:B,ROW(B38)))</f>
        <v/>
      </c>
      <c r="C38" s="36" t="str" cm="1">
        <f t="array" ref="C38">IF(INDEX('DATA INPUT - ordered'!C:C,ROW(C38))="","",INDEX('DATA INPUT - ordered'!C:C,ROW(C38)))</f>
        <v/>
      </c>
      <c r="D38" s="36" t="str" cm="1">
        <f t="array" ref="D38">IF(INDEX('DATA INPUT - ordered'!D:D,ROW(D38))="","",INDEX('DATA INPUT - ordered'!D:D,ROW(D38)))</f>
        <v/>
      </c>
      <c r="E38" s="36" t="str" cm="1">
        <f t="array" ref="E38">IF(INDEX('DATA INPUT - ordered'!E:E,ROW(E38))="","",INDEX('DATA INPUT - ordered'!E:E,ROW(E38)))</f>
        <v/>
      </c>
      <c r="F38" s="37" t="str" cm="1">
        <f t="array" ref="F38">IF(INDEX('DATA INPUT - ordered'!F:F,ROW(F38))="","",INDEX('DATA INPUT - ordered'!F:F,ROW(F38)))</f>
        <v/>
      </c>
      <c r="G38" s="38" t="str" cm="1">
        <f t="array" ref="G38">IF(INDEX('DATA INPUT - ordered'!H:H,ROW(G38))="","",INDEX('DATA INPUT - ordered'!H:H,ROW(G38)))</f>
        <v/>
      </c>
      <c r="H38" s="36" t="str" cm="1">
        <f t="array" ref="H38">IF(INDEX('DATA INPUT - ordered'!I:I,ROW(H38))="","",INDEX('DATA INPUT - ordered'!I:I,ROW(H38)))</f>
        <v/>
      </c>
      <c r="I38" s="36" t="str" cm="1">
        <f t="array" ref="I38">IF(INDEX('DATA INPUT - ordered'!J:J,ROW(I38))="","",INDEX('DATA INPUT - ordered'!J:J,ROW(I38)))</f>
        <v/>
      </c>
      <c r="J38" s="36" t="str" cm="1">
        <f t="array" ref="J38">IF(INDEX('DATA INPUT - ordered'!K:K,ROW(J38))="","",INDEX('DATA INPUT - ordered'!K:K,ROW(J38)))</f>
        <v/>
      </c>
      <c r="K38" s="73" t="str">
        <f t="shared" si="0"/>
        <v/>
      </c>
      <c r="L38" s="41" t="str">
        <f t="shared" si="1"/>
        <v/>
      </c>
    </row>
    <row r="39" spans="1:12" s="34" customFormat="1">
      <c r="A39" s="36" t="str" cm="1">
        <f t="array" ref="A39">IF(INDEX('DATA INPUT - ordered'!A:A,ROW(A39))="","",INDEX('DATA INPUT - ordered'!A:A,ROW(A39)))</f>
        <v/>
      </c>
      <c r="B39" s="36" t="str" cm="1">
        <f t="array" ref="B39">IF(INDEX('DATA INPUT - ordered'!B:B,ROW(B39))="","",INDEX('DATA INPUT - ordered'!B:B,ROW(B39)))</f>
        <v/>
      </c>
      <c r="C39" s="36" t="str" cm="1">
        <f t="array" ref="C39">IF(INDEX('DATA INPUT - ordered'!C:C,ROW(C39))="","",INDEX('DATA INPUT - ordered'!C:C,ROW(C39)))</f>
        <v/>
      </c>
      <c r="D39" s="36" t="str" cm="1">
        <f t="array" ref="D39">IF(INDEX('DATA INPUT - ordered'!D:D,ROW(D39))="","",INDEX('DATA INPUT - ordered'!D:D,ROW(D39)))</f>
        <v/>
      </c>
      <c r="E39" s="36" t="str" cm="1">
        <f t="array" ref="E39">IF(INDEX('DATA INPUT - ordered'!E:E,ROW(E39))="","",INDEX('DATA INPUT - ordered'!E:E,ROW(E39)))</f>
        <v/>
      </c>
      <c r="F39" s="37" t="str" cm="1">
        <f t="array" ref="F39">IF(INDEX('DATA INPUT - ordered'!F:F,ROW(F39))="","",INDEX('DATA INPUT - ordered'!F:F,ROW(F39)))</f>
        <v/>
      </c>
      <c r="G39" s="38" t="str" cm="1">
        <f t="array" ref="G39">IF(INDEX('DATA INPUT - ordered'!H:H,ROW(G39))="","",INDEX('DATA INPUT - ordered'!H:H,ROW(G39)))</f>
        <v/>
      </c>
      <c r="H39" s="36" t="str" cm="1">
        <f t="array" ref="H39">IF(INDEX('DATA INPUT - ordered'!I:I,ROW(H39))="","",INDEX('DATA INPUT - ordered'!I:I,ROW(H39)))</f>
        <v/>
      </c>
      <c r="I39" s="36" t="str" cm="1">
        <f t="array" ref="I39">IF(INDEX('DATA INPUT - ordered'!J:J,ROW(I39))="","",INDEX('DATA INPUT - ordered'!J:J,ROW(I39)))</f>
        <v/>
      </c>
      <c r="J39" s="36" t="str" cm="1">
        <f t="array" ref="J39">IF(INDEX('DATA INPUT - ordered'!K:K,ROW(J39))="","",INDEX('DATA INPUT - ordered'!K:K,ROW(J39)))</f>
        <v/>
      </c>
      <c r="K39" s="73" t="str">
        <f t="shared" si="0"/>
        <v/>
      </c>
      <c r="L39" s="41" t="str">
        <f t="shared" si="1"/>
        <v/>
      </c>
    </row>
    <row r="40" spans="1:12" s="34" customFormat="1">
      <c r="A40" s="36" t="str" cm="1">
        <f t="array" ref="A40">IF(INDEX('DATA INPUT - ordered'!A:A,ROW(A40))="","",INDEX('DATA INPUT - ordered'!A:A,ROW(A40)))</f>
        <v/>
      </c>
      <c r="B40" s="36" t="str" cm="1">
        <f t="array" ref="B40">IF(INDEX('DATA INPUT - ordered'!B:B,ROW(B40))="","",INDEX('DATA INPUT - ordered'!B:B,ROW(B40)))</f>
        <v/>
      </c>
      <c r="C40" s="36" t="str" cm="1">
        <f t="array" ref="C40">IF(INDEX('DATA INPUT - ordered'!C:C,ROW(C40))="","",INDEX('DATA INPUT - ordered'!C:C,ROW(C40)))</f>
        <v/>
      </c>
      <c r="D40" s="36" t="str" cm="1">
        <f t="array" ref="D40">IF(INDEX('DATA INPUT - ordered'!D:D,ROW(D40))="","",INDEX('DATA INPUT - ordered'!D:D,ROW(D40)))</f>
        <v/>
      </c>
      <c r="E40" s="36" t="str" cm="1">
        <f t="array" ref="E40">IF(INDEX('DATA INPUT - ordered'!E:E,ROW(E40))="","",INDEX('DATA INPUT - ordered'!E:E,ROW(E40)))</f>
        <v/>
      </c>
      <c r="F40" s="37" t="str" cm="1">
        <f t="array" ref="F40">IF(INDEX('DATA INPUT - ordered'!F:F,ROW(F40))="","",INDEX('DATA INPUT - ordered'!F:F,ROW(F40)))</f>
        <v/>
      </c>
      <c r="G40" s="38" t="str" cm="1">
        <f t="array" ref="G40">IF(INDEX('DATA INPUT - ordered'!H:H,ROW(G40))="","",INDEX('DATA INPUT - ordered'!H:H,ROW(G40)))</f>
        <v/>
      </c>
      <c r="H40" s="36" t="str" cm="1">
        <f t="array" ref="H40">IF(INDEX('DATA INPUT - ordered'!I:I,ROW(H40))="","",INDEX('DATA INPUT - ordered'!I:I,ROW(H40)))</f>
        <v/>
      </c>
      <c r="I40" s="36" t="str" cm="1">
        <f t="array" ref="I40">IF(INDEX('DATA INPUT - ordered'!J:J,ROW(I40))="","",INDEX('DATA INPUT - ordered'!J:J,ROW(I40)))</f>
        <v/>
      </c>
      <c r="J40" s="36" t="str" cm="1">
        <f t="array" ref="J40">IF(INDEX('DATA INPUT - ordered'!K:K,ROW(J40))="","",INDEX('DATA INPUT - ordered'!K:K,ROW(J40)))</f>
        <v/>
      </c>
      <c r="K40" s="73" t="str">
        <f t="shared" si="0"/>
        <v/>
      </c>
      <c r="L40" s="41" t="str">
        <f t="shared" si="1"/>
        <v/>
      </c>
    </row>
    <row r="41" spans="1:12" s="34" customFormat="1">
      <c r="A41" s="36" t="str" cm="1">
        <f t="array" ref="A41">IF(INDEX('DATA INPUT - ordered'!A:A,ROW(A41))="","",INDEX('DATA INPUT - ordered'!A:A,ROW(A41)))</f>
        <v/>
      </c>
      <c r="B41" s="36" t="str" cm="1">
        <f t="array" ref="B41">IF(INDEX('DATA INPUT - ordered'!B:B,ROW(B41))="","",INDEX('DATA INPUT - ordered'!B:B,ROW(B41)))</f>
        <v/>
      </c>
      <c r="C41" s="36" t="str" cm="1">
        <f t="array" ref="C41">IF(INDEX('DATA INPUT - ordered'!C:C,ROW(C41))="","",INDEX('DATA INPUT - ordered'!C:C,ROW(C41)))</f>
        <v/>
      </c>
      <c r="D41" s="36" t="str" cm="1">
        <f t="array" ref="D41">IF(INDEX('DATA INPUT - ordered'!D:D,ROW(D41))="","",INDEX('DATA INPUT - ordered'!D:D,ROW(D41)))</f>
        <v/>
      </c>
      <c r="E41" s="36" t="str" cm="1">
        <f t="array" ref="E41">IF(INDEX('DATA INPUT - ordered'!E:E,ROW(E41))="","",INDEX('DATA INPUT - ordered'!E:E,ROW(E41)))</f>
        <v/>
      </c>
      <c r="F41" s="37" t="str" cm="1">
        <f t="array" ref="F41">IF(INDEX('DATA INPUT - ordered'!F:F,ROW(F41))="","",INDEX('DATA INPUT - ordered'!F:F,ROW(F41)))</f>
        <v/>
      </c>
      <c r="G41" s="38" t="str" cm="1">
        <f t="array" ref="G41">IF(INDEX('DATA INPUT - ordered'!H:H,ROW(G41))="","",INDEX('DATA INPUT - ordered'!H:H,ROW(G41)))</f>
        <v/>
      </c>
      <c r="H41" s="36" t="str" cm="1">
        <f t="array" ref="H41">IF(INDEX('DATA INPUT - ordered'!I:I,ROW(H41))="","",INDEX('DATA INPUT - ordered'!I:I,ROW(H41)))</f>
        <v/>
      </c>
      <c r="I41" s="36" t="str" cm="1">
        <f t="array" ref="I41">IF(INDEX('DATA INPUT - ordered'!J:J,ROW(I41))="","",INDEX('DATA INPUT - ordered'!J:J,ROW(I41)))</f>
        <v/>
      </c>
      <c r="J41" s="36" t="str" cm="1">
        <f t="array" ref="J41">IF(INDEX('DATA INPUT - ordered'!K:K,ROW(J41))="","",INDEX('DATA INPUT - ordered'!K:K,ROW(J41)))</f>
        <v/>
      </c>
      <c r="K41" s="73" t="str">
        <f t="shared" si="0"/>
        <v/>
      </c>
      <c r="L41" s="41" t="str">
        <f t="shared" si="1"/>
        <v/>
      </c>
    </row>
    <row r="42" spans="1:12" s="34" customFormat="1">
      <c r="A42" s="36" t="str" cm="1">
        <f t="array" ref="A42">IF(INDEX('DATA INPUT - ordered'!A:A,ROW(A42))="","",INDEX('DATA INPUT - ordered'!A:A,ROW(A42)))</f>
        <v/>
      </c>
      <c r="B42" s="36" t="str" cm="1">
        <f t="array" ref="B42">IF(INDEX('DATA INPUT - ordered'!B:B,ROW(B42))="","",INDEX('DATA INPUT - ordered'!B:B,ROW(B42)))</f>
        <v/>
      </c>
      <c r="C42" s="36" t="str" cm="1">
        <f t="array" ref="C42">IF(INDEX('DATA INPUT - ordered'!C:C,ROW(C42))="","",INDEX('DATA INPUT - ordered'!C:C,ROW(C42)))</f>
        <v/>
      </c>
      <c r="D42" s="36" t="str" cm="1">
        <f t="array" ref="D42">IF(INDEX('DATA INPUT - ordered'!D:D,ROW(D42))="","",INDEX('DATA INPUT - ordered'!D:D,ROW(D42)))</f>
        <v/>
      </c>
      <c r="E42" s="36" t="str" cm="1">
        <f t="array" ref="E42">IF(INDEX('DATA INPUT - ordered'!E:E,ROW(E42))="","",INDEX('DATA INPUT - ordered'!E:E,ROW(E42)))</f>
        <v/>
      </c>
      <c r="F42" s="37" t="str" cm="1">
        <f t="array" ref="F42">IF(INDEX('DATA INPUT - ordered'!F:F,ROW(F42))="","",INDEX('DATA INPUT - ordered'!F:F,ROW(F42)))</f>
        <v/>
      </c>
      <c r="G42" s="38" t="str" cm="1">
        <f t="array" ref="G42">IF(INDEX('DATA INPUT - ordered'!H:H,ROW(G42))="","",INDEX('DATA INPUT - ordered'!H:H,ROW(G42)))</f>
        <v/>
      </c>
      <c r="H42" s="36" t="str" cm="1">
        <f t="array" ref="H42">IF(INDEX('DATA INPUT - ordered'!I:I,ROW(H42))="","",INDEX('DATA INPUT - ordered'!I:I,ROW(H42)))</f>
        <v/>
      </c>
      <c r="I42" s="36" t="str" cm="1">
        <f t="array" ref="I42">IF(INDEX('DATA INPUT - ordered'!J:J,ROW(I42))="","",INDEX('DATA INPUT - ordered'!J:J,ROW(I42)))</f>
        <v/>
      </c>
      <c r="J42" s="36" t="str" cm="1">
        <f t="array" ref="J42">IF(INDEX('DATA INPUT - ordered'!K:K,ROW(J42))="","",INDEX('DATA INPUT - ordered'!K:K,ROW(J42)))</f>
        <v/>
      </c>
      <c r="K42" s="73" t="str">
        <f t="shared" si="0"/>
        <v/>
      </c>
      <c r="L42" s="41" t="str">
        <f t="shared" si="1"/>
        <v/>
      </c>
    </row>
    <row r="43" spans="1:12" s="34" customFormat="1">
      <c r="A43" s="36" t="str" cm="1">
        <f t="array" ref="A43">IF(INDEX('DATA INPUT - ordered'!A:A,ROW(A43))="","",INDEX('DATA INPUT - ordered'!A:A,ROW(A43)))</f>
        <v/>
      </c>
      <c r="B43" s="36" t="str" cm="1">
        <f t="array" ref="B43">IF(INDEX('DATA INPUT - ordered'!B:B,ROW(B43))="","",INDEX('DATA INPUT - ordered'!B:B,ROW(B43)))</f>
        <v/>
      </c>
      <c r="C43" s="36" t="str" cm="1">
        <f t="array" ref="C43">IF(INDEX('DATA INPUT - ordered'!C:C,ROW(C43))="","",INDEX('DATA INPUT - ordered'!C:C,ROW(C43)))</f>
        <v/>
      </c>
      <c r="D43" s="36" t="str" cm="1">
        <f t="array" ref="D43">IF(INDEX('DATA INPUT - ordered'!D:D,ROW(D43))="","",INDEX('DATA INPUT - ordered'!D:D,ROW(D43)))</f>
        <v/>
      </c>
      <c r="E43" s="36" t="str" cm="1">
        <f t="array" ref="E43">IF(INDEX('DATA INPUT - ordered'!E:E,ROW(E43))="","",INDEX('DATA INPUT - ordered'!E:E,ROW(E43)))</f>
        <v/>
      </c>
      <c r="F43" s="37" t="str" cm="1">
        <f t="array" ref="F43">IF(INDEX('DATA INPUT - ordered'!F:F,ROW(F43))="","",INDEX('DATA INPUT - ordered'!F:F,ROW(F43)))</f>
        <v/>
      </c>
      <c r="G43" s="38" t="str" cm="1">
        <f t="array" ref="G43">IF(INDEX('DATA INPUT - ordered'!H:H,ROW(G43))="","",INDEX('DATA INPUT - ordered'!H:H,ROW(G43)))</f>
        <v/>
      </c>
      <c r="H43" s="36" t="str" cm="1">
        <f t="array" ref="H43">IF(INDEX('DATA INPUT - ordered'!I:I,ROW(H43))="","",INDEX('DATA INPUT - ordered'!I:I,ROW(H43)))</f>
        <v/>
      </c>
      <c r="I43" s="36" t="str" cm="1">
        <f t="array" ref="I43">IF(INDEX('DATA INPUT - ordered'!J:J,ROW(I43))="","",INDEX('DATA INPUT - ordered'!J:J,ROW(I43)))</f>
        <v/>
      </c>
      <c r="J43" s="36" t="str" cm="1">
        <f t="array" ref="J43">IF(INDEX('DATA INPUT - ordered'!K:K,ROW(J43))="","",INDEX('DATA INPUT - ordered'!K:K,ROW(J43)))</f>
        <v/>
      </c>
      <c r="K43" s="73" t="str">
        <f t="shared" si="0"/>
        <v/>
      </c>
      <c r="L43" s="41" t="str">
        <f t="shared" si="1"/>
        <v/>
      </c>
    </row>
    <row r="44" spans="1:12" s="34" customFormat="1">
      <c r="A44" s="36" t="str" cm="1">
        <f t="array" ref="A44">IF(INDEX('DATA INPUT - ordered'!A:A,ROW(A44))="","",INDEX('DATA INPUT - ordered'!A:A,ROW(A44)))</f>
        <v/>
      </c>
      <c r="B44" s="36" t="str" cm="1">
        <f t="array" ref="B44">IF(INDEX('DATA INPUT - ordered'!B:B,ROW(B44))="","",INDEX('DATA INPUT - ordered'!B:B,ROW(B44)))</f>
        <v/>
      </c>
      <c r="C44" s="36" t="str" cm="1">
        <f t="array" ref="C44">IF(INDEX('DATA INPUT - ordered'!C:C,ROW(C44))="","",INDEX('DATA INPUT - ordered'!C:C,ROW(C44)))</f>
        <v/>
      </c>
      <c r="D44" s="36" t="str" cm="1">
        <f t="array" ref="D44">IF(INDEX('DATA INPUT - ordered'!D:D,ROW(D44))="","",INDEX('DATA INPUT - ordered'!D:D,ROW(D44)))</f>
        <v/>
      </c>
      <c r="E44" s="36" t="str" cm="1">
        <f t="array" ref="E44">IF(INDEX('DATA INPUT - ordered'!E:E,ROW(E44))="","",INDEX('DATA INPUT - ordered'!E:E,ROW(E44)))</f>
        <v/>
      </c>
      <c r="F44" s="37" t="str" cm="1">
        <f t="array" ref="F44">IF(INDEX('DATA INPUT - ordered'!F:F,ROW(F44))="","",INDEX('DATA INPUT - ordered'!F:F,ROW(F44)))</f>
        <v/>
      </c>
      <c r="G44" s="38" t="str" cm="1">
        <f t="array" ref="G44">IF(INDEX('DATA INPUT - ordered'!H:H,ROW(G44))="","",INDEX('DATA INPUT - ordered'!H:H,ROW(G44)))</f>
        <v/>
      </c>
      <c r="H44" s="36" t="str" cm="1">
        <f t="array" ref="H44">IF(INDEX('DATA INPUT - ordered'!I:I,ROW(H44))="","",INDEX('DATA INPUT - ordered'!I:I,ROW(H44)))</f>
        <v/>
      </c>
      <c r="I44" s="36" t="str" cm="1">
        <f t="array" ref="I44">IF(INDEX('DATA INPUT - ordered'!J:J,ROW(I44))="","",INDEX('DATA INPUT - ordered'!J:J,ROW(I44)))</f>
        <v/>
      </c>
      <c r="J44" s="36" t="str" cm="1">
        <f t="array" ref="J44">IF(INDEX('DATA INPUT - ordered'!K:K,ROW(J44))="","",INDEX('DATA INPUT - ordered'!K:K,ROW(J44)))</f>
        <v/>
      </c>
      <c r="K44" s="73" t="str">
        <f t="shared" si="0"/>
        <v/>
      </c>
      <c r="L44" s="41" t="str">
        <f t="shared" si="1"/>
        <v/>
      </c>
    </row>
    <row r="45" spans="1:12" s="34" customFormat="1">
      <c r="A45" s="36" t="str" cm="1">
        <f t="array" ref="A45">IF(INDEX('DATA INPUT - ordered'!A:A,ROW(A45))="","",INDEX('DATA INPUT - ordered'!A:A,ROW(A45)))</f>
        <v/>
      </c>
      <c r="B45" s="36" t="str" cm="1">
        <f t="array" ref="B45">IF(INDEX('DATA INPUT - ordered'!B:B,ROW(B45))="","",INDEX('DATA INPUT - ordered'!B:B,ROW(B45)))</f>
        <v/>
      </c>
      <c r="C45" s="36" t="str" cm="1">
        <f t="array" ref="C45">IF(INDEX('DATA INPUT - ordered'!C:C,ROW(C45))="","",INDEX('DATA INPUT - ordered'!C:C,ROW(C45)))</f>
        <v/>
      </c>
      <c r="D45" s="36" t="str" cm="1">
        <f t="array" ref="D45">IF(INDEX('DATA INPUT - ordered'!D:D,ROW(D45))="","",INDEX('DATA INPUT - ordered'!D:D,ROW(D45)))</f>
        <v/>
      </c>
      <c r="E45" s="36" t="str" cm="1">
        <f t="array" ref="E45">IF(INDEX('DATA INPUT - ordered'!E:E,ROW(E45))="","",INDEX('DATA INPUT - ordered'!E:E,ROW(E45)))</f>
        <v/>
      </c>
      <c r="F45" s="37" t="str" cm="1">
        <f t="array" ref="F45">IF(INDEX('DATA INPUT - ordered'!F:F,ROW(F45))="","",INDEX('DATA INPUT - ordered'!F:F,ROW(F45)))</f>
        <v/>
      </c>
      <c r="G45" s="38" t="str" cm="1">
        <f t="array" ref="G45">IF(INDEX('DATA INPUT - ordered'!H:H,ROW(G45))="","",INDEX('DATA INPUT - ordered'!H:H,ROW(G45)))</f>
        <v/>
      </c>
      <c r="H45" s="36" t="str" cm="1">
        <f t="array" ref="H45">IF(INDEX('DATA INPUT - ordered'!I:I,ROW(H45))="","",INDEX('DATA INPUT - ordered'!I:I,ROW(H45)))</f>
        <v/>
      </c>
      <c r="I45" s="36" t="str" cm="1">
        <f t="array" ref="I45">IF(INDEX('DATA INPUT - ordered'!J:J,ROW(I45))="","",INDEX('DATA INPUT - ordered'!J:J,ROW(I45)))</f>
        <v/>
      </c>
      <c r="J45" s="36" t="str" cm="1">
        <f t="array" ref="J45">IF(INDEX('DATA INPUT - ordered'!K:K,ROW(J45))="","",INDEX('DATA INPUT - ordered'!K:K,ROW(J45)))</f>
        <v/>
      </c>
      <c r="K45" s="73" t="str">
        <f t="shared" si="0"/>
        <v/>
      </c>
      <c r="L45" s="41" t="str">
        <f t="shared" si="1"/>
        <v/>
      </c>
    </row>
    <row r="46" spans="1:12" s="34" customFormat="1">
      <c r="A46" s="36" t="str" cm="1">
        <f t="array" ref="A46">IF(INDEX('DATA INPUT - ordered'!A:A,ROW(A46))="","",INDEX('DATA INPUT - ordered'!A:A,ROW(A46)))</f>
        <v/>
      </c>
      <c r="B46" s="36" t="str" cm="1">
        <f t="array" ref="B46">IF(INDEX('DATA INPUT - ordered'!B:B,ROW(B46))="","",INDEX('DATA INPUT - ordered'!B:B,ROW(B46)))</f>
        <v/>
      </c>
      <c r="C46" s="36" t="str" cm="1">
        <f t="array" ref="C46">IF(INDEX('DATA INPUT - ordered'!C:C,ROW(C46))="","",INDEX('DATA INPUT - ordered'!C:C,ROW(C46)))</f>
        <v/>
      </c>
      <c r="D46" s="36" t="str" cm="1">
        <f t="array" ref="D46">IF(INDEX('DATA INPUT - ordered'!D:D,ROW(D46))="","",INDEX('DATA INPUT - ordered'!D:D,ROW(D46)))</f>
        <v/>
      </c>
      <c r="E46" s="36" t="str" cm="1">
        <f t="array" ref="E46">IF(INDEX('DATA INPUT - ordered'!E:E,ROW(E46))="","",INDEX('DATA INPUT - ordered'!E:E,ROW(E46)))</f>
        <v/>
      </c>
      <c r="F46" s="37" t="str" cm="1">
        <f t="array" ref="F46">IF(INDEX('DATA INPUT - ordered'!F:F,ROW(F46))="","",INDEX('DATA INPUT - ordered'!F:F,ROW(F46)))</f>
        <v/>
      </c>
      <c r="G46" s="38" t="str" cm="1">
        <f t="array" ref="G46">IF(INDEX('DATA INPUT - ordered'!H:H,ROW(G46))="","",INDEX('DATA INPUT - ordered'!H:H,ROW(G46)))</f>
        <v/>
      </c>
      <c r="H46" s="36" t="str" cm="1">
        <f t="array" ref="H46">IF(INDEX('DATA INPUT - ordered'!I:I,ROW(H46))="","",INDEX('DATA INPUT - ordered'!I:I,ROW(H46)))</f>
        <v/>
      </c>
      <c r="I46" s="36" t="str" cm="1">
        <f t="array" ref="I46">IF(INDEX('DATA INPUT - ordered'!J:J,ROW(I46))="","",INDEX('DATA INPUT - ordered'!J:J,ROW(I46)))</f>
        <v/>
      </c>
      <c r="J46" s="36" t="str" cm="1">
        <f t="array" ref="J46">IF(INDEX('DATA INPUT - ordered'!K:K,ROW(J46))="","",INDEX('DATA INPUT - ordered'!K:K,ROW(J46)))</f>
        <v/>
      </c>
      <c r="K46" s="73" t="str">
        <f t="shared" si="0"/>
        <v/>
      </c>
      <c r="L46" s="41" t="str">
        <f t="shared" si="1"/>
        <v/>
      </c>
    </row>
    <row r="47" spans="1:12" s="34" customFormat="1">
      <c r="A47" s="36" t="str" cm="1">
        <f t="array" ref="A47">IF(INDEX('DATA INPUT - ordered'!A:A,ROW(A47))="","",INDEX('DATA INPUT - ordered'!A:A,ROW(A47)))</f>
        <v/>
      </c>
      <c r="B47" s="36" t="str" cm="1">
        <f t="array" ref="B47">IF(INDEX('DATA INPUT - ordered'!B:B,ROW(B47))="","",INDEX('DATA INPUT - ordered'!B:B,ROW(B47)))</f>
        <v/>
      </c>
      <c r="C47" s="36" t="str" cm="1">
        <f t="array" ref="C47">IF(INDEX('DATA INPUT - ordered'!C:C,ROW(C47))="","",INDEX('DATA INPUT - ordered'!C:C,ROW(C47)))</f>
        <v/>
      </c>
      <c r="D47" s="36" t="str" cm="1">
        <f t="array" ref="D47">IF(INDEX('DATA INPUT - ordered'!D:D,ROW(D47))="","",INDEX('DATA INPUT - ordered'!D:D,ROW(D47)))</f>
        <v/>
      </c>
      <c r="E47" s="36" t="str" cm="1">
        <f t="array" ref="E47">IF(INDEX('DATA INPUT - ordered'!E:E,ROW(E47))="","",INDEX('DATA INPUT - ordered'!E:E,ROW(E47)))</f>
        <v/>
      </c>
      <c r="F47" s="37" t="str" cm="1">
        <f t="array" ref="F47">IF(INDEX('DATA INPUT - ordered'!F:F,ROW(F47))="","",INDEX('DATA INPUT - ordered'!F:F,ROW(F47)))</f>
        <v/>
      </c>
      <c r="G47" s="38" t="str" cm="1">
        <f t="array" ref="G47">IF(INDEX('DATA INPUT - ordered'!H:H,ROW(G47))="","",INDEX('DATA INPUT - ordered'!H:H,ROW(G47)))</f>
        <v/>
      </c>
      <c r="H47" s="36" t="str" cm="1">
        <f t="array" ref="H47">IF(INDEX('DATA INPUT - ordered'!I:I,ROW(H47))="","",INDEX('DATA INPUT - ordered'!I:I,ROW(H47)))</f>
        <v/>
      </c>
      <c r="I47" s="36" t="str" cm="1">
        <f t="array" ref="I47">IF(INDEX('DATA INPUT - ordered'!J:J,ROW(I47))="","",INDEX('DATA INPUT - ordered'!J:J,ROW(I47)))</f>
        <v/>
      </c>
      <c r="J47" s="36" t="str" cm="1">
        <f t="array" ref="J47">IF(INDEX('DATA INPUT - ordered'!K:K,ROW(J47))="","",INDEX('DATA INPUT - ordered'!K:K,ROW(J47)))</f>
        <v/>
      </c>
      <c r="K47" s="73" t="str">
        <f t="shared" si="0"/>
        <v/>
      </c>
      <c r="L47" s="41" t="str">
        <f t="shared" si="1"/>
        <v/>
      </c>
    </row>
    <row r="48" spans="1:12" s="34" customFormat="1">
      <c r="A48" s="36" t="str" cm="1">
        <f t="array" ref="A48">IF(INDEX('DATA INPUT - ordered'!A:A,ROW(A48))="","",INDEX('DATA INPUT - ordered'!A:A,ROW(A48)))</f>
        <v/>
      </c>
      <c r="B48" s="36" t="str" cm="1">
        <f t="array" ref="B48">IF(INDEX('DATA INPUT - ordered'!B:B,ROW(B48))="","",INDEX('DATA INPUT - ordered'!B:B,ROW(B48)))</f>
        <v/>
      </c>
      <c r="C48" s="36" t="str" cm="1">
        <f t="array" ref="C48">IF(INDEX('DATA INPUT - ordered'!C:C,ROW(C48))="","",INDEX('DATA INPUT - ordered'!C:C,ROW(C48)))</f>
        <v/>
      </c>
      <c r="D48" s="36" t="str" cm="1">
        <f t="array" ref="D48">IF(INDEX('DATA INPUT - ordered'!D:D,ROW(D48))="","",INDEX('DATA INPUT - ordered'!D:D,ROW(D48)))</f>
        <v/>
      </c>
      <c r="E48" s="36" t="str" cm="1">
        <f t="array" ref="E48">IF(INDEX('DATA INPUT - ordered'!E:E,ROW(E48))="","",INDEX('DATA INPUT - ordered'!E:E,ROW(E48)))</f>
        <v/>
      </c>
      <c r="F48" s="37" t="str" cm="1">
        <f t="array" ref="F48">IF(INDEX('DATA INPUT - ordered'!F:F,ROW(F48))="","",INDEX('DATA INPUT - ordered'!F:F,ROW(F48)))</f>
        <v/>
      </c>
      <c r="G48" s="38" t="str" cm="1">
        <f t="array" ref="G48">IF(INDEX('DATA INPUT - ordered'!H:H,ROW(G48))="","",INDEX('DATA INPUT - ordered'!H:H,ROW(G48)))</f>
        <v/>
      </c>
      <c r="H48" s="36" t="str" cm="1">
        <f t="array" ref="H48">IF(INDEX('DATA INPUT - ordered'!I:I,ROW(H48))="","",INDEX('DATA INPUT - ordered'!I:I,ROW(H48)))</f>
        <v/>
      </c>
      <c r="I48" s="36" t="str" cm="1">
        <f t="array" ref="I48">IF(INDEX('DATA INPUT - ordered'!J:J,ROW(I48))="","",INDEX('DATA INPUT - ordered'!J:J,ROW(I48)))</f>
        <v/>
      </c>
      <c r="J48" s="36" t="str" cm="1">
        <f t="array" ref="J48">IF(INDEX('DATA INPUT - ordered'!K:K,ROW(J48))="","",INDEX('DATA INPUT - ordered'!K:K,ROW(J48)))</f>
        <v/>
      </c>
      <c r="K48" s="73" t="str">
        <f t="shared" si="0"/>
        <v/>
      </c>
      <c r="L48" s="41" t="str">
        <f t="shared" si="1"/>
        <v/>
      </c>
    </row>
    <row r="49" spans="1:12" s="34" customFormat="1">
      <c r="A49" s="36" t="str" cm="1">
        <f t="array" ref="A49">IF(INDEX('DATA INPUT - ordered'!A:A,ROW(A49))="","",INDEX('DATA INPUT - ordered'!A:A,ROW(A49)))</f>
        <v/>
      </c>
      <c r="B49" s="36" t="str" cm="1">
        <f t="array" ref="B49">IF(INDEX('DATA INPUT - ordered'!B:B,ROW(B49))="","",INDEX('DATA INPUT - ordered'!B:B,ROW(B49)))</f>
        <v/>
      </c>
      <c r="C49" s="36" t="str" cm="1">
        <f t="array" ref="C49">IF(INDEX('DATA INPUT - ordered'!C:C,ROW(C49))="","",INDEX('DATA INPUT - ordered'!C:C,ROW(C49)))</f>
        <v/>
      </c>
      <c r="D49" s="36" t="str" cm="1">
        <f t="array" ref="D49">IF(INDEX('DATA INPUT - ordered'!D:D,ROW(D49))="","",INDEX('DATA INPUT - ordered'!D:D,ROW(D49)))</f>
        <v/>
      </c>
      <c r="E49" s="36" t="str" cm="1">
        <f t="array" ref="E49">IF(INDEX('DATA INPUT - ordered'!E:E,ROW(E49))="","",INDEX('DATA INPUT - ordered'!E:E,ROW(E49)))</f>
        <v/>
      </c>
      <c r="F49" s="37" t="str" cm="1">
        <f t="array" ref="F49">IF(INDEX('DATA INPUT - ordered'!F:F,ROW(F49))="","",INDEX('DATA INPUT - ordered'!F:F,ROW(F49)))</f>
        <v/>
      </c>
      <c r="G49" s="38" t="str" cm="1">
        <f t="array" ref="G49">IF(INDEX('DATA INPUT - ordered'!H:H,ROW(G49))="","",INDEX('DATA INPUT - ordered'!H:H,ROW(G49)))</f>
        <v/>
      </c>
      <c r="H49" s="36" t="str" cm="1">
        <f t="array" ref="H49">IF(INDEX('DATA INPUT - ordered'!I:I,ROW(H49))="","",INDEX('DATA INPUT - ordered'!I:I,ROW(H49)))</f>
        <v/>
      </c>
      <c r="I49" s="36" t="str" cm="1">
        <f t="array" ref="I49">IF(INDEX('DATA INPUT - ordered'!J:J,ROW(I49))="","",INDEX('DATA INPUT - ordered'!J:J,ROW(I49)))</f>
        <v/>
      </c>
      <c r="J49" s="36" t="str" cm="1">
        <f t="array" ref="J49">IF(INDEX('DATA INPUT - ordered'!K:K,ROW(J49))="","",INDEX('DATA INPUT - ordered'!K:K,ROW(J49)))</f>
        <v/>
      </c>
      <c r="K49" s="73" t="str">
        <f t="shared" si="0"/>
        <v/>
      </c>
      <c r="L49" s="41" t="str">
        <f t="shared" si="1"/>
        <v/>
      </c>
    </row>
    <row r="50" spans="1:12" s="34" customFormat="1">
      <c r="A50" s="36" t="str" cm="1">
        <f t="array" ref="A50">IF(INDEX('DATA INPUT - ordered'!A:A,ROW(A50))="","",INDEX('DATA INPUT - ordered'!A:A,ROW(A50)))</f>
        <v/>
      </c>
      <c r="B50" s="36" t="str" cm="1">
        <f t="array" ref="B50">IF(INDEX('DATA INPUT - ordered'!B:B,ROW(B50))="","",INDEX('DATA INPUT - ordered'!B:B,ROW(B50)))</f>
        <v/>
      </c>
      <c r="C50" s="36" t="str" cm="1">
        <f t="array" ref="C50">IF(INDEX('DATA INPUT - ordered'!C:C,ROW(C50))="","",INDEX('DATA INPUT - ordered'!C:C,ROW(C50)))</f>
        <v/>
      </c>
      <c r="D50" s="36" t="str" cm="1">
        <f t="array" ref="D50">IF(INDEX('DATA INPUT - ordered'!D:D,ROW(D50))="","",INDEX('DATA INPUT - ordered'!D:D,ROW(D50)))</f>
        <v/>
      </c>
      <c r="E50" s="36" t="str" cm="1">
        <f t="array" ref="E50">IF(INDEX('DATA INPUT - ordered'!E:E,ROW(E50))="","",INDEX('DATA INPUT - ordered'!E:E,ROW(E50)))</f>
        <v/>
      </c>
      <c r="F50" s="37" t="str" cm="1">
        <f t="array" ref="F50">IF(INDEX('DATA INPUT - ordered'!F:F,ROW(F50))="","",INDEX('DATA INPUT - ordered'!F:F,ROW(F50)))</f>
        <v/>
      </c>
      <c r="G50" s="38" t="str" cm="1">
        <f t="array" ref="G50">IF(INDEX('DATA INPUT - ordered'!H:H,ROW(G50))="","",INDEX('DATA INPUT - ordered'!H:H,ROW(G50)))</f>
        <v/>
      </c>
      <c r="H50" s="36" t="str" cm="1">
        <f t="array" ref="H50">IF(INDEX('DATA INPUT - ordered'!I:I,ROW(H50))="","",INDEX('DATA INPUT - ordered'!I:I,ROW(H50)))</f>
        <v/>
      </c>
      <c r="I50" s="36" t="str" cm="1">
        <f t="array" ref="I50">IF(INDEX('DATA INPUT - ordered'!J:J,ROW(I50))="","",INDEX('DATA INPUT - ordered'!J:J,ROW(I50)))</f>
        <v/>
      </c>
      <c r="J50" s="36" t="str" cm="1">
        <f t="array" ref="J50">IF(INDEX('DATA INPUT - ordered'!K:K,ROW(J50))="","",INDEX('DATA INPUT - ordered'!K:K,ROW(J50)))</f>
        <v/>
      </c>
      <c r="K50" s="73" t="str">
        <f t="shared" si="0"/>
        <v/>
      </c>
      <c r="L50" s="41" t="str">
        <f t="shared" si="1"/>
        <v/>
      </c>
    </row>
  </sheetData>
  <mergeCells count="2">
    <mergeCell ref="K3:X3"/>
    <mergeCell ref="Y3:A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37CF-DF05-4276-AC05-B972986BB28E}">
  <sheetPr codeName="Sheet12">
    <tabColor theme="4"/>
  </sheetPr>
  <dimension ref="A1:X50"/>
  <sheetViews>
    <sheetView zoomScaleNormal="100" workbookViewId="0">
      <pane ySplit="6" topLeftCell="A7" activePane="bottomLeft" state="frozen"/>
      <selection activeCell="C20" sqref="C20"/>
      <selection pane="bottomLeft" activeCell="K1" sqref="K1"/>
    </sheetView>
  </sheetViews>
  <sheetFormatPr defaultColWidth="9.1796875" defaultRowHeight="14.5"/>
  <cols>
    <col min="1" max="2" width="9.1796875" style="107"/>
    <col min="3" max="3" width="39.7265625" style="104" bestFit="1" customWidth="1"/>
    <col min="4" max="4" width="16.26953125" style="104" customWidth="1"/>
    <col min="5" max="5" width="18.453125" style="104" customWidth="1"/>
    <col min="6" max="7" width="16.26953125" style="106" customWidth="1"/>
    <col min="8" max="8" width="19.7265625" style="105" bestFit="1" customWidth="1"/>
    <col min="9" max="9" width="16.1796875" style="105" customWidth="1"/>
    <col min="10" max="10" width="16.26953125" style="105" customWidth="1"/>
    <col min="11" max="11" width="11.81640625" style="108" customWidth="1"/>
    <col min="12" max="15" width="11.81640625" style="107" customWidth="1"/>
    <col min="16" max="17" width="12.26953125" style="107" customWidth="1"/>
    <col min="18" max="18" width="14.36328125" style="107" customWidth="1"/>
    <col min="19" max="19" width="12.26953125" style="107" customWidth="1"/>
    <col min="20" max="20" width="11.81640625" style="107" customWidth="1"/>
    <col min="21" max="21" width="12.81640625" style="107" bestFit="1" customWidth="1"/>
    <col min="22" max="22" width="26.54296875" style="107" bestFit="1" customWidth="1"/>
    <col min="23" max="24" width="14.54296875" style="107" bestFit="1" customWidth="1"/>
    <col min="25" max="16384" width="9.1796875" style="107"/>
  </cols>
  <sheetData>
    <row r="1" spans="1:24" s="34" customFormat="1" ht="21">
      <c r="A1" s="62" t="s">
        <v>265</v>
      </c>
      <c r="F1" s="66"/>
      <c r="G1" s="66"/>
      <c r="H1" s="70"/>
      <c r="I1" s="70"/>
      <c r="J1" s="70"/>
      <c r="K1" s="70"/>
    </row>
    <row r="2" spans="1:24" s="34" customFormat="1">
      <c r="F2" s="66"/>
      <c r="G2" s="66"/>
      <c r="H2" s="70"/>
      <c r="I2" s="70"/>
      <c r="J2" s="70"/>
      <c r="K2" s="70"/>
    </row>
    <row r="3" spans="1:24" s="39" customFormat="1" ht="18.5">
      <c r="A3" s="101" t="s">
        <v>463</v>
      </c>
      <c r="C3" s="101"/>
      <c r="D3" s="101"/>
      <c r="E3" s="101"/>
      <c r="F3" s="101"/>
      <c r="G3" s="101"/>
      <c r="H3" s="101"/>
      <c r="I3" s="101"/>
      <c r="J3" s="101"/>
      <c r="K3" s="227" t="s">
        <v>213</v>
      </c>
      <c r="L3" s="227"/>
      <c r="M3" s="227"/>
      <c r="N3" s="227"/>
      <c r="O3" s="227"/>
      <c r="P3" s="227"/>
      <c r="Q3" s="227"/>
      <c r="R3" s="227"/>
      <c r="S3" s="227"/>
      <c r="T3" s="227"/>
      <c r="U3" s="227" t="s">
        <v>214</v>
      </c>
      <c r="V3" s="227"/>
      <c r="W3" s="227"/>
      <c r="X3" s="227"/>
    </row>
    <row r="4" spans="1:24" s="47" customFormat="1" ht="78">
      <c r="A4" s="47" t="s">
        <v>516</v>
      </c>
      <c r="B4" s="47" t="s">
        <v>517</v>
      </c>
      <c r="C4" s="47" t="s">
        <v>215</v>
      </c>
      <c r="D4" s="47" t="s">
        <v>216</v>
      </c>
      <c r="E4" s="47" t="s">
        <v>217</v>
      </c>
      <c r="F4" s="67" t="s">
        <v>219</v>
      </c>
      <c r="G4" s="67" t="s">
        <v>245</v>
      </c>
      <c r="H4" s="71" t="s">
        <v>220</v>
      </c>
      <c r="I4" s="71" t="s">
        <v>466</v>
      </c>
      <c r="J4" s="71" t="s">
        <v>218</v>
      </c>
      <c r="K4" s="71" t="s">
        <v>528</v>
      </c>
      <c r="L4" s="47" t="s">
        <v>256</v>
      </c>
      <c r="M4" s="47" t="s">
        <v>248</v>
      </c>
      <c r="N4" s="47" t="s">
        <v>252</v>
      </c>
      <c r="O4" s="47" t="s">
        <v>253</v>
      </c>
      <c r="P4" s="47" t="s">
        <v>255</v>
      </c>
      <c r="Q4" s="47" t="s">
        <v>257</v>
      </c>
      <c r="R4" s="47" t="s">
        <v>258</v>
      </c>
      <c r="S4" s="47" t="s">
        <v>259</v>
      </c>
      <c r="T4" s="47" t="s">
        <v>260</v>
      </c>
      <c r="U4" s="47" t="s">
        <v>263</v>
      </c>
      <c r="V4" s="47" t="s">
        <v>264</v>
      </c>
      <c r="W4" s="47" t="s">
        <v>211</v>
      </c>
      <c r="X4" s="47" t="s">
        <v>212</v>
      </c>
    </row>
    <row r="5" spans="1:24" s="80" customFormat="1" ht="25.5" customHeight="1">
      <c r="F5" s="82" t="s">
        <v>310</v>
      </c>
      <c r="G5" s="82" t="s">
        <v>343</v>
      </c>
      <c r="H5" s="149" t="str">
        <f>'DATA INPUT - ordered'!$I$5</f>
        <v/>
      </c>
      <c r="I5" s="81" t="str">
        <f>'DATA INPUT - ordered'!$J$5</f>
        <v/>
      </c>
      <c r="J5" s="154" t="str">
        <f>'DATA INPUT - ordered'!$K$5</f>
        <v/>
      </c>
      <c r="K5" s="83"/>
      <c r="L5" s="80" t="s">
        <v>345</v>
      </c>
      <c r="O5" s="83"/>
      <c r="P5" s="83" t="s">
        <v>572</v>
      </c>
      <c r="Q5" s="80" t="s">
        <v>364</v>
      </c>
      <c r="R5" s="83" t="s">
        <v>573</v>
      </c>
      <c r="S5" s="80" t="s">
        <v>365</v>
      </c>
      <c r="T5" s="80" t="s">
        <v>366</v>
      </c>
      <c r="U5" s="80" t="s">
        <v>367</v>
      </c>
      <c r="V5" s="80" t="s">
        <v>370</v>
      </c>
      <c r="W5" s="80" t="s">
        <v>368</v>
      </c>
      <c r="X5" s="80" t="s">
        <v>369</v>
      </c>
    </row>
    <row r="6" spans="1:24" s="34" customFormat="1" ht="16.5">
      <c r="A6" s="43" t="s">
        <v>516</v>
      </c>
      <c r="B6" s="43" t="s">
        <v>517</v>
      </c>
      <c r="C6" s="43" t="s">
        <v>83</v>
      </c>
      <c r="D6" s="43" t="s">
        <v>84</v>
      </c>
      <c r="E6" s="43" t="s">
        <v>85</v>
      </c>
      <c r="F6" s="75" t="s">
        <v>87</v>
      </c>
      <c r="G6" s="75" t="s">
        <v>105</v>
      </c>
      <c r="H6" s="76" t="s">
        <v>89</v>
      </c>
      <c r="I6" s="44" t="s">
        <v>121</v>
      </c>
      <c r="J6" s="76" t="s">
        <v>86</v>
      </c>
      <c r="K6" s="72" t="s">
        <v>122</v>
      </c>
      <c r="L6" s="45" t="s">
        <v>228</v>
      </c>
      <c r="M6" s="45" t="s">
        <v>251</v>
      </c>
      <c r="N6" s="72" t="s">
        <v>250</v>
      </c>
      <c r="O6" s="45" t="s">
        <v>254</v>
      </c>
      <c r="P6" s="45" t="s">
        <v>123</v>
      </c>
      <c r="Q6" s="45" t="s">
        <v>90</v>
      </c>
      <c r="R6" s="45" t="s">
        <v>124</v>
      </c>
      <c r="S6" s="45" t="s">
        <v>125</v>
      </c>
      <c r="T6" s="45" t="s">
        <v>126</v>
      </c>
      <c r="U6" s="46" t="s">
        <v>127</v>
      </c>
      <c r="V6" s="46" t="s">
        <v>128</v>
      </c>
      <c r="W6" s="46" t="s">
        <v>133</v>
      </c>
      <c r="X6" s="46" t="s">
        <v>134</v>
      </c>
    </row>
    <row r="7" spans="1:24" s="34" customFormat="1">
      <c r="A7" s="36" t="str" cm="1">
        <f t="array" ref="A7">IF(INDEX('DATA INPUT - ordered'!A:A,ROW(A7))="","",INDEX('DATA INPUT - ordered'!A:A,ROW(A7)))</f>
        <v>Indonesia</v>
      </c>
      <c r="B7" s="36" cm="1">
        <f t="array" ref="B7">IF(INDEX('DATA INPUT - ordered'!B:B,ROW(B7))="","",INDEX('DATA INPUT - ordered'!B:B,ROW(B7)))</f>
        <v>2017</v>
      </c>
      <c r="C7" s="36" t="str" cm="1">
        <f t="array" ref="C7">IF(INDEX('DATA INPUT - ordered'!C:C,ROW(C7))="","",INDEX('DATA INPUT - ordered'!C:C,ROW(C7)))</f>
        <v>Births attended by skilled health personnel (%)</v>
      </c>
      <c r="D7" s="36" t="str" cm="1">
        <f t="array" ref="D7">IF(INDEX('DATA INPUT - ordered'!D:D,ROW(D7))="","",INDEX('DATA INPUT - ordered'!D:D,ROW(D7)))</f>
        <v>Economic status</v>
      </c>
      <c r="E7" s="36" t="str" cm="1">
        <f t="array" ref="E7">IF(INDEX('DATA INPUT - ordered'!E:E,ROW(E7))="","",INDEX('DATA INPUT - ordered'!E:E,ROW(E7)))</f>
        <v>Quintile 1 (poorest)</v>
      </c>
      <c r="F7" s="37" cm="1">
        <f t="array" ref="F7">IF(INDEX('DATA INPUT - ordered'!F:F,ROW(F7))="","",INDEX('DATA INPUT - ordered'!F:F,ROW(F7)))</f>
        <v>75.599999999999994</v>
      </c>
      <c r="G7" s="38" cm="1">
        <f t="array" ref="G7">IF(INDEX('DATA INPUT - ordered'!H:H,ROW(G7))="","",INDEX('DATA INPUT - ordered'!H:H,ROW(G7)))</f>
        <v>2072.4360000000001</v>
      </c>
      <c r="H7" s="36" cm="1">
        <f t="array" ref="H7">IF(INDEX('DATA INPUT - ordered'!I:I,ROW(H7))="","",INDEX('DATA INPUT - ordered'!I:I,ROW(H7)))</f>
        <v>1</v>
      </c>
      <c r="I7" s="36" cm="1">
        <f t="array" ref="I7">IF(INDEX('DATA INPUT - ordered'!J:J,ROW(I7))="","",INDEX('DATA INPUT - ordered'!J:J,ROW(I7)))</f>
        <v>100</v>
      </c>
      <c r="J7" s="36" cm="1">
        <f t="array" ref="J7">IF(INDEX('DATA INPUT - ordered'!K:K,ROW(J7))="","",INDEX('DATA INPUT - ordered'!K:K,ROW(J7)))</f>
        <v>1</v>
      </c>
      <c r="K7" s="73">
        <f t="shared" ref="K7:K50" si="0">IF(F7="","",IF($J$5&lt;&gt;"","",IF(J7=MAX(J:J),1,0)))</f>
        <v>0</v>
      </c>
      <c r="L7" s="41">
        <f t="shared" ref="L7:L50" si="1">IFERROR(G7/SUM(G:G),"")</f>
        <v>0.20510369165386771</v>
      </c>
      <c r="M7" s="65">
        <f>SUMPRODUCT(L:L,F:F)</f>
        <v>91.570597445670089</v>
      </c>
      <c r="N7" s="65">
        <f>SUMIFS(F:F,K:K,1)</f>
        <v>99.2</v>
      </c>
      <c r="O7" s="73">
        <f>SUMIFS(G:G,K:K,1)</f>
        <v>1884.51</v>
      </c>
      <c r="P7" s="73">
        <f>(N7/I7)*O7</f>
        <v>1869.4339199999999</v>
      </c>
      <c r="Q7" s="73">
        <f>O7-P7</f>
        <v>15.076080000000047</v>
      </c>
      <c r="R7" s="73">
        <f>(M7/I7)*SUM(G:G)-P7</f>
        <v>7383.1641760000002</v>
      </c>
      <c r="S7" s="73">
        <f>SUM(G:G)-R7-O7</f>
        <v>836.65882400000032</v>
      </c>
      <c r="T7" s="73">
        <f>SUM(G:G)</f>
        <v>10104.333000000001</v>
      </c>
      <c r="U7" s="42">
        <f>IF(AND(AVERAGE(H:H)&lt;&gt;0,AVERAGE(H:H)&lt;&gt;1),"#VALUE!",IF(AND(((N7-M7)/M7)&lt;0,AVERAGE(H:H)=1),0,IF(AND(((N7-M7)/M7)&gt;0,AVERAGE(H:H)=0),0,((N7-M7)/M7)*100)))</f>
        <v>8.3317164757568918</v>
      </c>
      <c r="V7" s="74">
        <f>SQRT((P7*T7*(R7*Q7*(T7-P7)+S7*P7^2))/((R7+P7)^3*(P7+Q7)^3))</f>
        <v>3.6992441984861112E-3</v>
      </c>
      <c r="W7" s="42">
        <f>U7-1.96*V7</f>
        <v>8.3244659571278596</v>
      </c>
      <c r="X7" s="42">
        <f>U7+1.96*V7</f>
        <v>8.3389669943859239</v>
      </c>
    </row>
    <row r="8" spans="1:24" s="34" customFormat="1">
      <c r="A8" s="36" t="str" cm="1">
        <f t="array" ref="A8">IF(INDEX('DATA INPUT - ordered'!A:A,ROW(A8))="","",INDEX('DATA INPUT - ordered'!A:A,ROW(A8)))</f>
        <v>Indonesia</v>
      </c>
      <c r="B8" s="36" cm="1">
        <f t="array" ref="B8">IF(INDEX('DATA INPUT - ordered'!B:B,ROW(B8))="","",INDEX('DATA INPUT - ordered'!B:B,ROW(B8)))</f>
        <v>2017</v>
      </c>
      <c r="C8" s="36" t="str" cm="1">
        <f t="array" ref="C8">IF(INDEX('DATA INPUT - ordered'!C:C,ROW(C8))="","",INDEX('DATA INPUT - ordered'!C:C,ROW(C8)))</f>
        <v>Births attended by skilled health personnel (%)</v>
      </c>
      <c r="D8" s="36" t="str" cm="1">
        <f t="array" ref="D8">IF(INDEX('DATA INPUT - ordered'!D:D,ROW(D8))="","",INDEX('DATA INPUT - ordered'!D:D,ROW(D8)))</f>
        <v>Economic status</v>
      </c>
      <c r="E8" s="36" t="str" cm="1">
        <f t="array" ref="E8">IF(INDEX('DATA INPUT - ordered'!E:E,ROW(E8))="","",INDEX('DATA INPUT - ordered'!E:E,ROW(E8)))</f>
        <v>Quintile 2</v>
      </c>
      <c r="F8" s="37" cm="1">
        <f t="array" ref="F8">IF(INDEX('DATA INPUT - ordered'!F:F,ROW(F8))="","",INDEX('DATA INPUT - ordered'!F:F,ROW(F8)))</f>
        <v>91</v>
      </c>
      <c r="G8" s="38" cm="1">
        <f t="array" ref="G8">IF(INDEX('DATA INPUT - ordered'!H:H,ROW(G8))="","",INDEX('DATA INPUT - ordered'!H:H,ROW(G8)))</f>
        <v>2112.2040000000002</v>
      </c>
      <c r="H8" s="36" cm="1">
        <f t="array" ref="H8">IF(INDEX('DATA INPUT - ordered'!I:I,ROW(H8))="","",INDEX('DATA INPUT - ordered'!I:I,ROW(H8)))</f>
        <v>1</v>
      </c>
      <c r="I8" s="36" cm="1">
        <f t="array" ref="I8">IF(INDEX('DATA INPUT - ordered'!J:J,ROW(I8))="","",INDEX('DATA INPUT - ordered'!J:J,ROW(I8)))</f>
        <v>100</v>
      </c>
      <c r="J8" s="36" cm="1">
        <f t="array" ref="J8">IF(INDEX('DATA INPUT - ordered'!K:K,ROW(J8))="","",INDEX('DATA INPUT - ordered'!K:K,ROW(J8)))</f>
        <v>2</v>
      </c>
      <c r="K8" s="73">
        <f t="shared" si="0"/>
        <v>0</v>
      </c>
      <c r="L8" s="41">
        <f t="shared" si="1"/>
        <v>0.20903942892618443</v>
      </c>
    </row>
    <row r="9" spans="1:24" s="34" customFormat="1">
      <c r="A9" s="36" t="str" cm="1">
        <f t="array" ref="A9">IF(INDEX('DATA INPUT - ordered'!A:A,ROW(A9))="","",INDEX('DATA INPUT - ordered'!A:A,ROW(A9)))</f>
        <v>Indonesia</v>
      </c>
      <c r="B9" s="36" cm="1">
        <f t="array" ref="B9">IF(INDEX('DATA INPUT - ordered'!B:B,ROW(B9))="","",INDEX('DATA INPUT - ordered'!B:B,ROW(B9)))</f>
        <v>2017</v>
      </c>
      <c r="C9" s="36" t="str" cm="1">
        <f t="array" ref="C9">IF(INDEX('DATA INPUT - ordered'!C:C,ROW(C9))="","",INDEX('DATA INPUT - ordered'!C:C,ROW(C9)))</f>
        <v>Births attended by skilled health personnel (%)</v>
      </c>
      <c r="D9" s="36" t="str" cm="1">
        <f t="array" ref="D9">IF(INDEX('DATA INPUT - ordered'!D:D,ROW(D9))="","",INDEX('DATA INPUT - ordered'!D:D,ROW(D9)))</f>
        <v>Economic status</v>
      </c>
      <c r="E9" s="36" t="str" cm="1">
        <f t="array" ref="E9">IF(INDEX('DATA INPUT - ordered'!E:E,ROW(E9))="","",INDEX('DATA INPUT - ordered'!E:E,ROW(E9)))</f>
        <v>Quintile 3</v>
      </c>
      <c r="F9" s="37" cm="1">
        <f t="array" ref="F9">IF(INDEX('DATA INPUT - ordered'!F:F,ROW(F9))="","",INDEX('DATA INPUT - ordered'!F:F,ROW(F9)))</f>
        <v>96</v>
      </c>
      <c r="G9" s="38" cm="1">
        <f t="array" ref="G9">IF(INDEX('DATA INPUT - ordered'!H:H,ROW(G9))="","",INDEX('DATA INPUT - ordered'!H:H,ROW(G9)))</f>
        <v>1983.059</v>
      </c>
      <c r="H9" s="36" cm="1">
        <f t="array" ref="H9">IF(INDEX('DATA INPUT - ordered'!I:I,ROW(H9))="","",INDEX('DATA INPUT - ordered'!I:I,ROW(H9)))</f>
        <v>1</v>
      </c>
      <c r="I9" s="36" cm="1">
        <f t="array" ref="I9">IF(INDEX('DATA INPUT - ordered'!J:J,ROW(I9))="","",INDEX('DATA INPUT - ordered'!J:J,ROW(I9)))</f>
        <v>100</v>
      </c>
      <c r="J9" s="36" cm="1">
        <f t="array" ref="J9">IF(INDEX('DATA INPUT - ordered'!K:K,ROW(J9))="","",INDEX('DATA INPUT - ordered'!K:K,ROW(J9)))</f>
        <v>3</v>
      </c>
      <c r="K9" s="73">
        <f t="shared" si="0"/>
        <v>0</v>
      </c>
      <c r="L9" s="41">
        <f t="shared" si="1"/>
        <v>0.19625827850289573</v>
      </c>
    </row>
    <row r="10" spans="1:24" s="34" customFormat="1">
      <c r="A10" s="36" t="str" cm="1">
        <f t="array" ref="A10">IF(INDEX('DATA INPUT - ordered'!A:A,ROW(A10))="","",INDEX('DATA INPUT - ordered'!A:A,ROW(A10)))</f>
        <v>Indonesia</v>
      </c>
      <c r="B10" s="36" cm="1">
        <f t="array" ref="B10">IF(INDEX('DATA INPUT - ordered'!B:B,ROW(B10))="","",INDEX('DATA INPUT - ordered'!B:B,ROW(B10)))</f>
        <v>2017</v>
      </c>
      <c r="C10" s="36" t="str" cm="1">
        <f t="array" ref="C10">IF(INDEX('DATA INPUT - ordered'!C:C,ROW(C10))="","",INDEX('DATA INPUT - ordered'!C:C,ROW(C10)))</f>
        <v>Births attended by skilled health personnel (%)</v>
      </c>
      <c r="D10" s="36" t="str" cm="1">
        <f t="array" ref="D10">IF(INDEX('DATA INPUT - ordered'!D:D,ROW(D10))="","",INDEX('DATA INPUT - ordered'!D:D,ROW(D10)))</f>
        <v>Economic status</v>
      </c>
      <c r="E10" s="36" t="str" cm="1">
        <f t="array" ref="E10">IF(INDEX('DATA INPUT - ordered'!E:E,ROW(E10))="","",INDEX('DATA INPUT - ordered'!E:E,ROW(E10)))</f>
        <v>Quintile 4</v>
      </c>
      <c r="F10" s="37" cm="1">
        <f t="array" ref="F10">IF(INDEX('DATA INPUT - ordered'!F:F,ROW(F10))="","",INDEX('DATA INPUT - ordered'!F:F,ROW(F10)))</f>
        <v>97</v>
      </c>
      <c r="G10" s="38" cm="1">
        <f t="array" ref="G10">IF(INDEX('DATA INPUT - ordered'!H:H,ROW(G10))="","",INDEX('DATA INPUT - ordered'!H:H,ROW(G10)))</f>
        <v>2052.1239999999998</v>
      </c>
      <c r="H10" s="36" cm="1">
        <f t="array" ref="H10">IF(INDEX('DATA INPUT - ordered'!I:I,ROW(H10))="","",INDEX('DATA INPUT - ordered'!I:I,ROW(H10)))</f>
        <v>1</v>
      </c>
      <c r="I10" s="36" cm="1">
        <f t="array" ref="I10">IF(INDEX('DATA INPUT - ordered'!J:J,ROW(I10))="","",INDEX('DATA INPUT - ordered'!J:J,ROW(I10)))</f>
        <v>100</v>
      </c>
      <c r="J10" s="36" cm="1">
        <f t="array" ref="J10">IF(INDEX('DATA INPUT - ordered'!K:K,ROW(J10))="","",INDEX('DATA INPUT - ordered'!K:K,ROW(J10)))</f>
        <v>4</v>
      </c>
      <c r="K10" s="73">
        <f t="shared" si="0"/>
        <v>0</v>
      </c>
      <c r="L10" s="41">
        <f t="shared" si="1"/>
        <v>0.20309346495211505</v>
      </c>
    </row>
    <row r="11" spans="1:24" s="34" customFormat="1">
      <c r="A11" s="36" t="str" cm="1">
        <f t="array" ref="A11">IF(INDEX('DATA INPUT - ordered'!A:A,ROW(A11))="","",INDEX('DATA INPUT - ordered'!A:A,ROW(A11)))</f>
        <v>Indonesia</v>
      </c>
      <c r="B11" s="36" cm="1">
        <f t="array" ref="B11">IF(INDEX('DATA INPUT - ordered'!B:B,ROW(B11))="","",INDEX('DATA INPUT - ordered'!B:B,ROW(B11)))</f>
        <v>2017</v>
      </c>
      <c r="C11" s="36" t="str" cm="1">
        <f t="array" ref="C11">IF(INDEX('DATA INPUT - ordered'!C:C,ROW(C11))="","",INDEX('DATA INPUT - ordered'!C:C,ROW(C11)))</f>
        <v>Births attended by skilled health personnel (%)</v>
      </c>
      <c r="D11" s="36" t="str" cm="1">
        <f t="array" ref="D11">IF(INDEX('DATA INPUT - ordered'!D:D,ROW(D11))="","",INDEX('DATA INPUT - ordered'!D:D,ROW(D11)))</f>
        <v>Economic status</v>
      </c>
      <c r="E11" s="36" t="str" cm="1">
        <f t="array" ref="E11">IF(INDEX('DATA INPUT - ordered'!E:E,ROW(E11))="","",INDEX('DATA INPUT - ordered'!E:E,ROW(E11)))</f>
        <v>Quintile 5 (richest)</v>
      </c>
      <c r="F11" s="37" cm="1">
        <f t="array" ref="F11">IF(INDEX('DATA INPUT - ordered'!F:F,ROW(F11))="","",INDEX('DATA INPUT - ordered'!F:F,ROW(F11)))</f>
        <v>99.2</v>
      </c>
      <c r="G11" s="38" cm="1">
        <f t="array" ref="G11">IF(INDEX('DATA INPUT - ordered'!H:H,ROW(G11))="","",INDEX('DATA INPUT - ordered'!H:H,ROW(G11)))</f>
        <v>1884.51</v>
      </c>
      <c r="H11" s="36" cm="1">
        <f t="array" ref="H11">IF(INDEX('DATA INPUT - ordered'!I:I,ROW(H11))="","",INDEX('DATA INPUT - ordered'!I:I,ROW(H11)))</f>
        <v>1</v>
      </c>
      <c r="I11" s="36" cm="1">
        <f t="array" ref="I11">IF(INDEX('DATA INPUT - ordered'!J:J,ROW(I11))="","",INDEX('DATA INPUT - ordered'!J:J,ROW(I11)))</f>
        <v>100</v>
      </c>
      <c r="J11" s="36" cm="1">
        <f t="array" ref="J11">IF(INDEX('DATA INPUT - ordered'!K:K,ROW(J11))="","",INDEX('DATA INPUT - ordered'!K:K,ROW(J11)))</f>
        <v>5</v>
      </c>
      <c r="K11" s="73">
        <f t="shared" si="0"/>
        <v>1</v>
      </c>
      <c r="L11" s="41">
        <f t="shared" si="1"/>
        <v>0.18650513596493701</v>
      </c>
    </row>
    <row r="12" spans="1:24" s="34" customFormat="1">
      <c r="A12" s="36" t="str" cm="1">
        <f t="array" ref="A12">IF(INDEX('DATA INPUT - ordered'!A:A,ROW(A12))="","",INDEX('DATA INPUT - ordered'!A:A,ROW(A12)))</f>
        <v/>
      </c>
      <c r="B12" s="36" t="str" cm="1">
        <f t="array" ref="B12">IF(INDEX('DATA INPUT - ordered'!B:B,ROW(B12))="","",INDEX('DATA INPUT - ordered'!B:B,ROW(B12)))</f>
        <v/>
      </c>
      <c r="C12" s="36" t="str" cm="1">
        <f t="array" ref="C12">IF(INDEX('DATA INPUT - ordered'!C:C,ROW(C12))="","",INDEX('DATA INPUT - ordered'!C:C,ROW(C12)))</f>
        <v/>
      </c>
      <c r="D12" s="36" t="str" cm="1">
        <f t="array" ref="D12">IF(INDEX('DATA INPUT - ordered'!D:D,ROW(D12))="","",INDEX('DATA INPUT - ordered'!D:D,ROW(D12)))</f>
        <v/>
      </c>
      <c r="E12" s="36" t="str" cm="1">
        <f t="array" ref="E12">IF(INDEX('DATA INPUT - ordered'!E:E,ROW(E12))="","",INDEX('DATA INPUT - ordered'!E:E,ROW(E12)))</f>
        <v/>
      </c>
      <c r="F12" s="37" t="str" cm="1">
        <f t="array" ref="F12">IF(INDEX('DATA INPUT - ordered'!F:F,ROW(F12))="","",INDEX('DATA INPUT - ordered'!F:F,ROW(F12)))</f>
        <v/>
      </c>
      <c r="G12" s="38" t="str" cm="1">
        <f t="array" ref="G12">IF(INDEX('DATA INPUT - ordered'!H:H,ROW(G12))="","",INDEX('DATA INPUT - ordered'!H:H,ROW(G12)))</f>
        <v/>
      </c>
      <c r="H12" s="36" t="str" cm="1">
        <f t="array" ref="H12">IF(INDEX('DATA INPUT - ordered'!I:I,ROW(H12))="","",INDEX('DATA INPUT - ordered'!I:I,ROW(H12)))</f>
        <v/>
      </c>
      <c r="I12" s="36" t="str" cm="1">
        <f t="array" ref="I12">IF(INDEX('DATA INPUT - ordered'!J:J,ROW(I12))="","",INDEX('DATA INPUT - ordered'!J:J,ROW(I12)))</f>
        <v/>
      </c>
      <c r="J12" s="36" t="str" cm="1">
        <f t="array" ref="J12">IF(INDEX('DATA INPUT - ordered'!K:K,ROW(J12))="","",INDEX('DATA INPUT - ordered'!K:K,ROW(J12)))</f>
        <v/>
      </c>
      <c r="K12" s="73" t="str">
        <f t="shared" si="0"/>
        <v/>
      </c>
      <c r="L12" s="41" t="str">
        <f t="shared" si="1"/>
        <v/>
      </c>
    </row>
    <row r="13" spans="1:24" s="34" customFormat="1">
      <c r="A13" s="36" t="str" cm="1">
        <f t="array" ref="A13">IF(INDEX('DATA INPUT - ordered'!A:A,ROW(A13))="","",INDEX('DATA INPUT - ordered'!A:A,ROW(A13)))</f>
        <v/>
      </c>
      <c r="B13" s="36" t="str" cm="1">
        <f t="array" ref="B13">IF(INDEX('DATA INPUT - ordered'!B:B,ROW(B13))="","",INDEX('DATA INPUT - ordered'!B:B,ROW(B13)))</f>
        <v/>
      </c>
      <c r="C13" s="36" t="str" cm="1">
        <f t="array" ref="C13">IF(INDEX('DATA INPUT - ordered'!C:C,ROW(C13))="","",INDEX('DATA INPUT - ordered'!C:C,ROW(C13)))</f>
        <v/>
      </c>
      <c r="D13" s="36" t="str" cm="1">
        <f t="array" ref="D13">IF(INDEX('DATA INPUT - ordered'!D:D,ROW(D13))="","",INDEX('DATA INPUT - ordered'!D:D,ROW(D13)))</f>
        <v/>
      </c>
      <c r="E13" s="36" t="str" cm="1">
        <f t="array" ref="E13">IF(INDEX('DATA INPUT - ordered'!E:E,ROW(E13))="","",INDEX('DATA INPUT - ordered'!E:E,ROW(E13)))</f>
        <v/>
      </c>
      <c r="F13" s="37" t="str" cm="1">
        <f t="array" ref="F13">IF(INDEX('DATA INPUT - ordered'!F:F,ROW(F13))="","",INDEX('DATA INPUT - ordered'!F:F,ROW(F13)))</f>
        <v/>
      </c>
      <c r="G13" s="38" t="str" cm="1">
        <f t="array" ref="G13">IF(INDEX('DATA INPUT - ordered'!H:H,ROW(G13))="","",INDEX('DATA INPUT - ordered'!H:H,ROW(G13)))</f>
        <v/>
      </c>
      <c r="H13" s="36" t="str" cm="1">
        <f t="array" ref="H13">IF(INDEX('DATA INPUT - ordered'!I:I,ROW(H13))="","",INDEX('DATA INPUT - ordered'!I:I,ROW(H13)))</f>
        <v/>
      </c>
      <c r="I13" s="36" t="str" cm="1">
        <f t="array" ref="I13">IF(INDEX('DATA INPUT - ordered'!J:J,ROW(I13))="","",INDEX('DATA INPUT - ordered'!J:J,ROW(I13)))</f>
        <v/>
      </c>
      <c r="J13" s="36" t="str" cm="1">
        <f t="array" ref="J13">IF(INDEX('DATA INPUT - ordered'!K:K,ROW(J13))="","",INDEX('DATA INPUT - ordered'!K:K,ROW(J13)))</f>
        <v/>
      </c>
      <c r="K13" s="73" t="str">
        <f t="shared" si="0"/>
        <v/>
      </c>
      <c r="L13" s="41" t="str">
        <f t="shared" si="1"/>
        <v/>
      </c>
    </row>
    <row r="14" spans="1:24" s="34" customFormat="1">
      <c r="A14" s="36" t="str" cm="1">
        <f t="array" ref="A14">IF(INDEX('DATA INPUT - ordered'!A:A,ROW(A14))="","",INDEX('DATA INPUT - ordered'!A:A,ROW(A14)))</f>
        <v/>
      </c>
      <c r="B14" s="36" t="str" cm="1">
        <f t="array" ref="B14">IF(INDEX('DATA INPUT - ordered'!B:B,ROW(B14))="","",INDEX('DATA INPUT - ordered'!B:B,ROW(B14)))</f>
        <v/>
      </c>
      <c r="C14" s="36" t="str" cm="1">
        <f t="array" ref="C14">IF(INDEX('DATA INPUT - ordered'!C:C,ROW(C14))="","",INDEX('DATA INPUT - ordered'!C:C,ROW(C14)))</f>
        <v/>
      </c>
      <c r="D14" s="36" t="str" cm="1">
        <f t="array" ref="D14">IF(INDEX('DATA INPUT - ordered'!D:D,ROW(D14))="","",INDEX('DATA INPUT - ordered'!D:D,ROW(D14)))</f>
        <v/>
      </c>
      <c r="E14" s="36" t="str" cm="1">
        <f t="array" ref="E14">IF(INDEX('DATA INPUT - ordered'!E:E,ROW(E14))="","",INDEX('DATA INPUT - ordered'!E:E,ROW(E14)))</f>
        <v/>
      </c>
      <c r="F14" s="37" t="str" cm="1">
        <f t="array" ref="F14">IF(INDEX('DATA INPUT - ordered'!F:F,ROW(F14))="","",INDEX('DATA INPUT - ordered'!F:F,ROW(F14)))</f>
        <v/>
      </c>
      <c r="G14" s="38" t="str" cm="1">
        <f t="array" ref="G14">IF(INDEX('DATA INPUT - ordered'!H:H,ROW(G14))="","",INDEX('DATA INPUT - ordered'!H:H,ROW(G14)))</f>
        <v/>
      </c>
      <c r="H14" s="36" t="str" cm="1">
        <f t="array" ref="H14">IF(INDEX('DATA INPUT - ordered'!I:I,ROW(H14))="","",INDEX('DATA INPUT - ordered'!I:I,ROW(H14)))</f>
        <v/>
      </c>
      <c r="I14" s="36" t="str" cm="1">
        <f t="array" ref="I14">IF(INDEX('DATA INPUT - ordered'!J:J,ROW(I14))="","",INDEX('DATA INPUT - ordered'!J:J,ROW(I14)))</f>
        <v/>
      </c>
      <c r="J14" s="36" t="str" cm="1">
        <f t="array" ref="J14">IF(INDEX('DATA INPUT - ordered'!K:K,ROW(J14))="","",INDEX('DATA INPUT - ordered'!K:K,ROW(J14)))</f>
        <v/>
      </c>
      <c r="K14" s="73" t="str">
        <f t="shared" si="0"/>
        <v/>
      </c>
      <c r="L14" s="41" t="str">
        <f t="shared" si="1"/>
        <v/>
      </c>
    </row>
    <row r="15" spans="1:24" s="34" customFormat="1">
      <c r="A15" s="36" t="str" cm="1">
        <f t="array" ref="A15">IF(INDEX('DATA INPUT - ordered'!A:A,ROW(A15))="","",INDEX('DATA INPUT - ordered'!A:A,ROW(A15)))</f>
        <v/>
      </c>
      <c r="B15" s="36" t="str" cm="1">
        <f t="array" ref="B15">IF(INDEX('DATA INPUT - ordered'!B:B,ROW(B15))="","",INDEX('DATA INPUT - ordered'!B:B,ROW(B15)))</f>
        <v/>
      </c>
      <c r="C15" s="36" t="str" cm="1">
        <f t="array" ref="C15">IF(INDEX('DATA INPUT - ordered'!C:C,ROW(C15))="","",INDEX('DATA INPUT - ordered'!C:C,ROW(C15)))</f>
        <v/>
      </c>
      <c r="D15" s="36" t="str" cm="1">
        <f t="array" ref="D15">IF(INDEX('DATA INPUT - ordered'!D:D,ROW(D15))="","",INDEX('DATA INPUT - ordered'!D:D,ROW(D15)))</f>
        <v/>
      </c>
      <c r="E15" s="36" t="str" cm="1">
        <f t="array" ref="E15">IF(INDEX('DATA INPUT - ordered'!E:E,ROW(E15))="","",INDEX('DATA INPUT - ordered'!E:E,ROW(E15)))</f>
        <v/>
      </c>
      <c r="F15" s="37" t="str" cm="1">
        <f t="array" ref="F15">IF(INDEX('DATA INPUT - ordered'!F:F,ROW(F15))="","",INDEX('DATA INPUT - ordered'!F:F,ROW(F15)))</f>
        <v/>
      </c>
      <c r="G15" s="38" t="str" cm="1">
        <f t="array" ref="G15">IF(INDEX('DATA INPUT - ordered'!H:H,ROW(G15))="","",INDEX('DATA INPUT - ordered'!H:H,ROW(G15)))</f>
        <v/>
      </c>
      <c r="H15" s="36" t="str" cm="1">
        <f t="array" ref="H15">IF(INDEX('DATA INPUT - ordered'!I:I,ROW(H15))="","",INDEX('DATA INPUT - ordered'!I:I,ROW(H15)))</f>
        <v/>
      </c>
      <c r="I15" s="36" t="str" cm="1">
        <f t="array" ref="I15">IF(INDEX('DATA INPUT - ordered'!J:J,ROW(I15))="","",INDEX('DATA INPUT - ordered'!J:J,ROW(I15)))</f>
        <v/>
      </c>
      <c r="J15" s="36" t="str" cm="1">
        <f t="array" ref="J15">IF(INDEX('DATA INPUT - ordered'!K:K,ROW(J15))="","",INDEX('DATA INPUT - ordered'!K:K,ROW(J15)))</f>
        <v/>
      </c>
      <c r="K15" s="73" t="str">
        <f t="shared" si="0"/>
        <v/>
      </c>
      <c r="L15" s="41" t="str">
        <f t="shared" si="1"/>
        <v/>
      </c>
    </row>
    <row r="16" spans="1:24" s="34" customFormat="1">
      <c r="A16" s="36" t="str" cm="1">
        <f t="array" ref="A16">IF(INDEX('DATA INPUT - ordered'!A:A,ROW(A16))="","",INDEX('DATA INPUT - ordered'!A:A,ROW(A16)))</f>
        <v/>
      </c>
      <c r="B16" s="36" t="str" cm="1">
        <f t="array" ref="B16">IF(INDEX('DATA INPUT - ordered'!B:B,ROW(B16))="","",INDEX('DATA INPUT - ordered'!B:B,ROW(B16)))</f>
        <v/>
      </c>
      <c r="C16" s="36" t="str" cm="1">
        <f t="array" ref="C16">IF(INDEX('DATA INPUT - ordered'!C:C,ROW(C16))="","",INDEX('DATA INPUT - ordered'!C:C,ROW(C16)))</f>
        <v/>
      </c>
      <c r="D16" s="36" t="str" cm="1">
        <f t="array" ref="D16">IF(INDEX('DATA INPUT - ordered'!D:D,ROW(D16))="","",INDEX('DATA INPUT - ordered'!D:D,ROW(D16)))</f>
        <v/>
      </c>
      <c r="E16" s="36" t="str" cm="1">
        <f t="array" ref="E16">IF(INDEX('DATA INPUT - ordered'!E:E,ROW(E16))="","",INDEX('DATA INPUT - ordered'!E:E,ROW(E16)))</f>
        <v/>
      </c>
      <c r="F16" s="37" t="str" cm="1">
        <f t="array" ref="F16">IF(INDEX('DATA INPUT - ordered'!F:F,ROW(F16))="","",INDEX('DATA INPUT - ordered'!F:F,ROW(F16)))</f>
        <v/>
      </c>
      <c r="G16" s="38" t="str" cm="1">
        <f t="array" ref="G16">IF(INDEX('DATA INPUT - ordered'!H:H,ROW(G16))="","",INDEX('DATA INPUT - ordered'!H:H,ROW(G16)))</f>
        <v/>
      </c>
      <c r="H16" s="36" t="str" cm="1">
        <f t="array" ref="H16">IF(INDEX('DATA INPUT - ordered'!I:I,ROW(H16))="","",INDEX('DATA INPUT - ordered'!I:I,ROW(H16)))</f>
        <v/>
      </c>
      <c r="I16" s="36" t="str" cm="1">
        <f t="array" ref="I16">IF(INDEX('DATA INPUT - ordered'!J:J,ROW(I16))="","",INDEX('DATA INPUT - ordered'!J:J,ROW(I16)))</f>
        <v/>
      </c>
      <c r="J16" s="36" t="str" cm="1">
        <f t="array" ref="J16">IF(INDEX('DATA INPUT - ordered'!K:K,ROW(J16))="","",INDEX('DATA INPUT - ordered'!K:K,ROW(J16)))</f>
        <v/>
      </c>
      <c r="K16" s="73" t="str">
        <f t="shared" si="0"/>
        <v/>
      </c>
      <c r="L16" s="41" t="str">
        <f t="shared" si="1"/>
        <v/>
      </c>
    </row>
    <row r="17" spans="1:12" s="34" customFormat="1">
      <c r="A17" s="36" t="str" cm="1">
        <f t="array" ref="A17">IF(INDEX('DATA INPUT - ordered'!A:A,ROW(A17))="","",INDEX('DATA INPUT - ordered'!A:A,ROW(A17)))</f>
        <v/>
      </c>
      <c r="B17" s="36" t="str" cm="1">
        <f t="array" ref="B17">IF(INDEX('DATA INPUT - ordered'!B:B,ROW(B17))="","",INDEX('DATA INPUT - ordered'!B:B,ROW(B17)))</f>
        <v/>
      </c>
      <c r="C17" s="36" t="str" cm="1">
        <f t="array" ref="C17">IF(INDEX('DATA INPUT - ordered'!C:C,ROW(C17))="","",INDEX('DATA INPUT - ordered'!C:C,ROW(C17)))</f>
        <v/>
      </c>
      <c r="D17" s="36" t="str" cm="1">
        <f t="array" ref="D17">IF(INDEX('DATA INPUT - ordered'!D:D,ROW(D17))="","",INDEX('DATA INPUT - ordered'!D:D,ROW(D17)))</f>
        <v/>
      </c>
      <c r="E17" s="36" t="str" cm="1">
        <f t="array" ref="E17">IF(INDEX('DATA INPUT - ordered'!E:E,ROW(E17))="","",INDEX('DATA INPUT - ordered'!E:E,ROW(E17)))</f>
        <v/>
      </c>
      <c r="F17" s="37" t="str" cm="1">
        <f t="array" ref="F17">IF(INDEX('DATA INPUT - ordered'!F:F,ROW(F17))="","",INDEX('DATA INPUT - ordered'!F:F,ROW(F17)))</f>
        <v/>
      </c>
      <c r="G17" s="38" t="str" cm="1">
        <f t="array" ref="G17">IF(INDEX('DATA INPUT - ordered'!H:H,ROW(G17))="","",INDEX('DATA INPUT - ordered'!H:H,ROW(G17)))</f>
        <v/>
      </c>
      <c r="H17" s="36" t="str" cm="1">
        <f t="array" ref="H17">IF(INDEX('DATA INPUT - ordered'!I:I,ROW(H17))="","",INDEX('DATA INPUT - ordered'!I:I,ROW(H17)))</f>
        <v/>
      </c>
      <c r="I17" s="36" t="str" cm="1">
        <f t="array" ref="I17">IF(INDEX('DATA INPUT - ordered'!J:J,ROW(I17))="","",INDEX('DATA INPUT - ordered'!J:J,ROW(I17)))</f>
        <v/>
      </c>
      <c r="J17" s="36" t="str" cm="1">
        <f t="array" ref="J17">IF(INDEX('DATA INPUT - ordered'!K:K,ROW(J17))="","",INDEX('DATA INPUT - ordered'!K:K,ROW(J17)))</f>
        <v/>
      </c>
      <c r="K17" s="73" t="str">
        <f t="shared" si="0"/>
        <v/>
      </c>
      <c r="L17" s="41" t="str">
        <f t="shared" si="1"/>
        <v/>
      </c>
    </row>
    <row r="18" spans="1:12" s="34" customFormat="1">
      <c r="A18" s="36" t="str" cm="1">
        <f t="array" ref="A18">IF(INDEX('DATA INPUT - ordered'!A:A,ROW(A18))="","",INDEX('DATA INPUT - ordered'!A:A,ROW(A18)))</f>
        <v/>
      </c>
      <c r="B18" s="36" t="str" cm="1">
        <f t="array" ref="B18">IF(INDEX('DATA INPUT - ordered'!B:B,ROW(B18))="","",INDEX('DATA INPUT - ordered'!B:B,ROW(B18)))</f>
        <v/>
      </c>
      <c r="C18" s="36" t="str" cm="1">
        <f t="array" ref="C18">IF(INDEX('DATA INPUT - ordered'!C:C,ROW(C18))="","",INDEX('DATA INPUT - ordered'!C:C,ROW(C18)))</f>
        <v/>
      </c>
      <c r="D18" s="36" t="str" cm="1">
        <f t="array" ref="D18">IF(INDEX('DATA INPUT - ordered'!D:D,ROW(D18))="","",INDEX('DATA INPUT - ordered'!D:D,ROW(D18)))</f>
        <v/>
      </c>
      <c r="E18" s="36" t="str" cm="1">
        <f t="array" ref="E18">IF(INDEX('DATA INPUT - ordered'!E:E,ROW(E18))="","",INDEX('DATA INPUT - ordered'!E:E,ROW(E18)))</f>
        <v/>
      </c>
      <c r="F18" s="37" t="str" cm="1">
        <f t="array" ref="F18">IF(INDEX('DATA INPUT - ordered'!F:F,ROW(F18))="","",INDEX('DATA INPUT - ordered'!F:F,ROW(F18)))</f>
        <v/>
      </c>
      <c r="G18" s="38" t="str" cm="1">
        <f t="array" ref="G18">IF(INDEX('DATA INPUT - ordered'!H:H,ROW(G18))="","",INDEX('DATA INPUT - ordered'!H:H,ROW(G18)))</f>
        <v/>
      </c>
      <c r="H18" s="36" t="str" cm="1">
        <f t="array" ref="H18">IF(INDEX('DATA INPUT - ordered'!I:I,ROW(H18))="","",INDEX('DATA INPUT - ordered'!I:I,ROW(H18)))</f>
        <v/>
      </c>
      <c r="I18" s="36" t="str" cm="1">
        <f t="array" ref="I18">IF(INDEX('DATA INPUT - ordered'!J:J,ROW(I18))="","",INDEX('DATA INPUT - ordered'!J:J,ROW(I18)))</f>
        <v/>
      </c>
      <c r="J18" s="36" t="str" cm="1">
        <f t="array" ref="J18">IF(INDEX('DATA INPUT - ordered'!K:K,ROW(J18))="","",INDEX('DATA INPUT - ordered'!K:K,ROW(J18)))</f>
        <v/>
      </c>
      <c r="K18" s="73" t="str">
        <f t="shared" si="0"/>
        <v/>
      </c>
      <c r="L18" s="41" t="str">
        <f t="shared" si="1"/>
        <v/>
      </c>
    </row>
    <row r="19" spans="1:12" s="34" customFormat="1">
      <c r="A19" s="36" t="str" cm="1">
        <f t="array" ref="A19">IF(INDEX('DATA INPUT - ordered'!A:A,ROW(A19))="","",INDEX('DATA INPUT - ordered'!A:A,ROW(A19)))</f>
        <v/>
      </c>
      <c r="B19" s="36" t="str" cm="1">
        <f t="array" ref="B19">IF(INDEX('DATA INPUT - ordered'!B:B,ROW(B19))="","",INDEX('DATA INPUT - ordered'!B:B,ROW(B19)))</f>
        <v/>
      </c>
      <c r="C19" s="36" t="str" cm="1">
        <f t="array" ref="C19">IF(INDEX('DATA INPUT - ordered'!C:C,ROW(C19))="","",INDEX('DATA INPUT - ordered'!C:C,ROW(C19)))</f>
        <v/>
      </c>
      <c r="D19" s="36" t="str" cm="1">
        <f t="array" ref="D19">IF(INDEX('DATA INPUT - ordered'!D:D,ROW(D19))="","",INDEX('DATA INPUT - ordered'!D:D,ROW(D19)))</f>
        <v/>
      </c>
      <c r="E19" s="36" t="str" cm="1">
        <f t="array" ref="E19">IF(INDEX('DATA INPUT - ordered'!E:E,ROW(E19))="","",INDEX('DATA INPUT - ordered'!E:E,ROW(E19)))</f>
        <v/>
      </c>
      <c r="F19" s="37" t="str" cm="1">
        <f t="array" ref="F19">IF(INDEX('DATA INPUT - ordered'!F:F,ROW(F19))="","",INDEX('DATA INPUT - ordered'!F:F,ROW(F19)))</f>
        <v/>
      </c>
      <c r="G19" s="38" t="str" cm="1">
        <f t="array" ref="G19">IF(INDEX('DATA INPUT - ordered'!H:H,ROW(G19))="","",INDEX('DATA INPUT - ordered'!H:H,ROW(G19)))</f>
        <v/>
      </c>
      <c r="H19" s="36" t="str" cm="1">
        <f t="array" ref="H19">IF(INDEX('DATA INPUT - ordered'!I:I,ROW(H19))="","",INDEX('DATA INPUT - ordered'!I:I,ROW(H19)))</f>
        <v/>
      </c>
      <c r="I19" s="36" t="str" cm="1">
        <f t="array" ref="I19">IF(INDEX('DATA INPUT - ordered'!J:J,ROW(I19))="","",INDEX('DATA INPUT - ordered'!J:J,ROW(I19)))</f>
        <v/>
      </c>
      <c r="J19" s="36" t="str" cm="1">
        <f t="array" ref="J19">IF(INDEX('DATA INPUT - ordered'!K:K,ROW(J19))="","",INDEX('DATA INPUT - ordered'!K:K,ROW(J19)))</f>
        <v/>
      </c>
      <c r="K19" s="73" t="str">
        <f t="shared" si="0"/>
        <v/>
      </c>
      <c r="L19" s="41" t="str">
        <f t="shared" si="1"/>
        <v/>
      </c>
    </row>
    <row r="20" spans="1:12" s="34" customFormat="1">
      <c r="A20" s="36" t="str" cm="1">
        <f t="array" ref="A20">IF(INDEX('DATA INPUT - ordered'!A:A,ROW(A20))="","",INDEX('DATA INPUT - ordered'!A:A,ROW(A20)))</f>
        <v/>
      </c>
      <c r="B20" s="36" t="str" cm="1">
        <f t="array" ref="B20">IF(INDEX('DATA INPUT - ordered'!B:B,ROW(B20))="","",INDEX('DATA INPUT - ordered'!B:B,ROW(B20)))</f>
        <v/>
      </c>
      <c r="C20" s="36" t="str" cm="1">
        <f t="array" ref="C20">IF(INDEX('DATA INPUT - ordered'!C:C,ROW(C20))="","",INDEX('DATA INPUT - ordered'!C:C,ROW(C20)))</f>
        <v/>
      </c>
      <c r="D20" s="36" t="str" cm="1">
        <f t="array" ref="D20">IF(INDEX('DATA INPUT - ordered'!D:D,ROW(D20))="","",INDEX('DATA INPUT - ordered'!D:D,ROW(D20)))</f>
        <v/>
      </c>
      <c r="E20" s="36" t="str" cm="1">
        <f t="array" ref="E20">IF(INDEX('DATA INPUT - ordered'!E:E,ROW(E20))="","",INDEX('DATA INPUT - ordered'!E:E,ROW(E20)))</f>
        <v/>
      </c>
      <c r="F20" s="37" t="str" cm="1">
        <f t="array" ref="F20">IF(INDEX('DATA INPUT - ordered'!F:F,ROW(F20))="","",INDEX('DATA INPUT - ordered'!F:F,ROW(F20)))</f>
        <v/>
      </c>
      <c r="G20" s="38" t="str" cm="1">
        <f t="array" ref="G20">IF(INDEX('DATA INPUT - ordered'!H:H,ROW(G20))="","",INDEX('DATA INPUT - ordered'!H:H,ROW(G20)))</f>
        <v/>
      </c>
      <c r="H20" s="36" t="str" cm="1">
        <f t="array" ref="H20">IF(INDEX('DATA INPUT - ordered'!I:I,ROW(H20))="","",INDEX('DATA INPUT - ordered'!I:I,ROW(H20)))</f>
        <v/>
      </c>
      <c r="I20" s="36" t="str" cm="1">
        <f t="array" ref="I20">IF(INDEX('DATA INPUT - ordered'!J:J,ROW(I20))="","",INDEX('DATA INPUT - ordered'!J:J,ROW(I20)))</f>
        <v/>
      </c>
      <c r="J20" s="36" t="str" cm="1">
        <f t="array" ref="J20">IF(INDEX('DATA INPUT - ordered'!K:K,ROW(J20))="","",INDEX('DATA INPUT - ordered'!K:K,ROW(J20)))</f>
        <v/>
      </c>
      <c r="K20" s="73" t="str">
        <f t="shared" si="0"/>
        <v/>
      </c>
      <c r="L20" s="41" t="str">
        <f t="shared" si="1"/>
        <v/>
      </c>
    </row>
    <row r="21" spans="1:12" s="34" customFormat="1">
      <c r="A21" s="36" t="str" cm="1">
        <f t="array" ref="A21">IF(INDEX('DATA INPUT - ordered'!A:A,ROW(A21))="","",INDEX('DATA INPUT - ordered'!A:A,ROW(A21)))</f>
        <v/>
      </c>
      <c r="B21" s="36" t="str" cm="1">
        <f t="array" ref="B21">IF(INDEX('DATA INPUT - ordered'!B:B,ROW(B21))="","",INDEX('DATA INPUT - ordered'!B:B,ROW(B21)))</f>
        <v/>
      </c>
      <c r="C21" s="36" t="str" cm="1">
        <f t="array" ref="C21">IF(INDEX('DATA INPUT - ordered'!C:C,ROW(C21))="","",INDEX('DATA INPUT - ordered'!C:C,ROW(C21)))</f>
        <v/>
      </c>
      <c r="D21" s="36" t="str" cm="1">
        <f t="array" ref="D21">IF(INDEX('DATA INPUT - ordered'!D:D,ROW(D21))="","",INDEX('DATA INPUT - ordered'!D:D,ROW(D21)))</f>
        <v/>
      </c>
      <c r="E21" s="36" t="str" cm="1">
        <f t="array" ref="E21">IF(INDEX('DATA INPUT - ordered'!E:E,ROW(E21))="","",INDEX('DATA INPUT - ordered'!E:E,ROW(E21)))</f>
        <v/>
      </c>
      <c r="F21" s="37" t="str" cm="1">
        <f t="array" ref="F21">IF(INDEX('DATA INPUT - ordered'!F:F,ROW(F21))="","",INDEX('DATA INPUT - ordered'!F:F,ROW(F21)))</f>
        <v/>
      </c>
      <c r="G21" s="38" t="str" cm="1">
        <f t="array" ref="G21">IF(INDEX('DATA INPUT - ordered'!H:H,ROW(G21))="","",INDEX('DATA INPUT - ordered'!H:H,ROW(G21)))</f>
        <v/>
      </c>
      <c r="H21" s="36" t="str" cm="1">
        <f t="array" ref="H21">IF(INDEX('DATA INPUT - ordered'!I:I,ROW(H21))="","",INDEX('DATA INPUT - ordered'!I:I,ROW(H21)))</f>
        <v/>
      </c>
      <c r="I21" s="36" t="str" cm="1">
        <f t="array" ref="I21">IF(INDEX('DATA INPUT - ordered'!J:J,ROW(I21))="","",INDEX('DATA INPUT - ordered'!J:J,ROW(I21)))</f>
        <v/>
      </c>
      <c r="J21" s="36" t="str" cm="1">
        <f t="array" ref="J21">IF(INDEX('DATA INPUT - ordered'!K:K,ROW(J21))="","",INDEX('DATA INPUT - ordered'!K:K,ROW(J21)))</f>
        <v/>
      </c>
      <c r="K21" s="73" t="str">
        <f t="shared" si="0"/>
        <v/>
      </c>
      <c r="L21" s="41" t="str">
        <f t="shared" si="1"/>
        <v/>
      </c>
    </row>
    <row r="22" spans="1:12" s="34" customFormat="1">
      <c r="A22" s="36" t="str" cm="1">
        <f t="array" ref="A22">IF(INDEX('DATA INPUT - ordered'!A:A,ROW(A22))="","",INDEX('DATA INPUT - ordered'!A:A,ROW(A22)))</f>
        <v/>
      </c>
      <c r="B22" s="36" t="str" cm="1">
        <f t="array" ref="B22">IF(INDEX('DATA INPUT - ordered'!B:B,ROW(B22))="","",INDEX('DATA INPUT - ordered'!B:B,ROW(B22)))</f>
        <v/>
      </c>
      <c r="C22" s="36" t="str" cm="1">
        <f t="array" ref="C22">IF(INDEX('DATA INPUT - ordered'!C:C,ROW(C22))="","",INDEX('DATA INPUT - ordered'!C:C,ROW(C22)))</f>
        <v/>
      </c>
      <c r="D22" s="36" t="str" cm="1">
        <f t="array" ref="D22">IF(INDEX('DATA INPUT - ordered'!D:D,ROW(D22))="","",INDEX('DATA INPUT - ordered'!D:D,ROW(D22)))</f>
        <v/>
      </c>
      <c r="E22" s="36" t="str" cm="1">
        <f t="array" ref="E22">IF(INDEX('DATA INPUT - ordered'!E:E,ROW(E22))="","",INDEX('DATA INPUT - ordered'!E:E,ROW(E22)))</f>
        <v/>
      </c>
      <c r="F22" s="37" t="str" cm="1">
        <f t="array" ref="F22">IF(INDEX('DATA INPUT - ordered'!F:F,ROW(F22))="","",INDEX('DATA INPUT - ordered'!F:F,ROW(F22)))</f>
        <v/>
      </c>
      <c r="G22" s="38" t="str" cm="1">
        <f t="array" ref="G22">IF(INDEX('DATA INPUT - ordered'!H:H,ROW(G22))="","",INDEX('DATA INPUT - ordered'!H:H,ROW(G22)))</f>
        <v/>
      </c>
      <c r="H22" s="36" t="str" cm="1">
        <f t="array" ref="H22">IF(INDEX('DATA INPUT - ordered'!I:I,ROW(H22))="","",INDEX('DATA INPUT - ordered'!I:I,ROW(H22)))</f>
        <v/>
      </c>
      <c r="I22" s="36" t="str" cm="1">
        <f t="array" ref="I22">IF(INDEX('DATA INPUT - ordered'!J:J,ROW(I22))="","",INDEX('DATA INPUT - ordered'!J:J,ROW(I22)))</f>
        <v/>
      </c>
      <c r="J22" s="36" t="str" cm="1">
        <f t="array" ref="J22">IF(INDEX('DATA INPUT - ordered'!K:K,ROW(J22))="","",INDEX('DATA INPUT - ordered'!K:K,ROW(J22)))</f>
        <v/>
      </c>
      <c r="K22" s="73" t="str">
        <f t="shared" si="0"/>
        <v/>
      </c>
      <c r="L22" s="41" t="str">
        <f t="shared" si="1"/>
        <v/>
      </c>
    </row>
    <row r="23" spans="1:12" s="34" customFormat="1">
      <c r="A23" s="36" t="str" cm="1">
        <f t="array" ref="A23">IF(INDEX('DATA INPUT - ordered'!A:A,ROW(A23))="","",INDEX('DATA INPUT - ordered'!A:A,ROW(A23)))</f>
        <v/>
      </c>
      <c r="B23" s="36" t="str" cm="1">
        <f t="array" ref="B23">IF(INDEX('DATA INPUT - ordered'!B:B,ROW(B23))="","",INDEX('DATA INPUT - ordered'!B:B,ROW(B23)))</f>
        <v/>
      </c>
      <c r="C23" s="36" t="str" cm="1">
        <f t="array" ref="C23">IF(INDEX('DATA INPUT - ordered'!C:C,ROW(C23))="","",INDEX('DATA INPUT - ordered'!C:C,ROW(C23)))</f>
        <v/>
      </c>
      <c r="D23" s="36" t="str" cm="1">
        <f t="array" ref="D23">IF(INDEX('DATA INPUT - ordered'!D:D,ROW(D23))="","",INDEX('DATA INPUT - ordered'!D:D,ROW(D23)))</f>
        <v/>
      </c>
      <c r="E23" s="36" t="str" cm="1">
        <f t="array" ref="E23">IF(INDEX('DATA INPUT - ordered'!E:E,ROW(E23))="","",INDEX('DATA INPUT - ordered'!E:E,ROW(E23)))</f>
        <v/>
      </c>
      <c r="F23" s="37" t="str" cm="1">
        <f t="array" ref="F23">IF(INDEX('DATA INPUT - ordered'!F:F,ROW(F23))="","",INDEX('DATA INPUT - ordered'!F:F,ROW(F23)))</f>
        <v/>
      </c>
      <c r="G23" s="38" t="str" cm="1">
        <f t="array" ref="G23">IF(INDEX('DATA INPUT - ordered'!H:H,ROW(G23))="","",INDEX('DATA INPUT - ordered'!H:H,ROW(G23)))</f>
        <v/>
      </c>
      <c r="H23" s="36" t="str" cm="1">
        <f t="array" ref="H23">IF(INDEX('DATA INPUT - ordered'!I:I,ROW(H23))="","",INDEX('DATA INPUT - ordered'!I:I,ROW(H23)))</f>
        <v/>
      </c>
      <c r="I23" s="36" t="str" cm="1">
        <f t="array" ref="I23">IF(INDEX('DATA INPUT - ordered'!J:J,ROW(I23))="","",INDEX('DATA INPUT - ordered'!J:J,ROW(I23)))</f>
        <v/>
      </c>
      <c r="J23" s="36" t="str" cm="1">
        <f t="array" ref="J23">IF(INDEX('DATA INPUT - ordered'!K:K,ROW(J23))="","",INDEX('DATA INPUT - ordered'!K:K,ROW(J23)))</f>
        <v/>
      </c>
      <c r="K23" s="73" t="str">
        <f t="shared" si="0"/>
        <v/>
      </c>
      <c r="L23" s="41" t="str">
        <f t="shared" si="1"/>
        <v/>
      </c>
    </row>
    <row r="24" spans="1:12" s="34" customFormat="1">
      <c r="A24" s="36" t="str" cm="1">
        <f t="array" ref="A24">IF(INDEX('DATA INPUT - ordered'!A:A,ROW(A24))="","",INDEX('DATA INPUT - ordered'!A:A,ROW(A24)))</f>
        <v/>
      </c>
      <c r="B24" s="36" t="str" cm="1">
        <f t="array" ref="B24">IF(INDEX('DATA INPUT - ordered'!B:B,ROW(B24))="","",INDEX('DATA INPUT - ordered'!B:B,ROW(B24)))</f>
        <v/>
      </c>
      <c r="C24" s="36" t="str" cm="1">
        <f t="array" ref="C24">IF(INDEX('DATA INPUT - ordered'!C:C,ROW(C24))="","",INDEX('DATA INPUT - ordered'!C:C,ROW(C24)))</f>
        <v/>
      </c>
      <c r="D24" s="36" t="str" cm="1">
        <f t="array" ref="D24">IF(INDEX('DATA INPUT - ordered'!D:D,ROW(D24))="","",INDEX('DATA INPUT - ordered'!D:D,ROW(D24)))</f>
        <v/>
      </c>
      <c r="E24" s="36" t="str" cm="1">
        <f t="array" ref="E24">IF(INDEX('DATA INPUT - ordered'!E:E,ROW(E24))="","",INDEX('DATA INPUT - ordered'!E:E,ROW(E24)))</f>
        <v/>
      </c>
      <c r="F24" s="37" t="str" cm="1">
        <f t="array" ref="F24">IF(INDEX('DATA INPUT - ordered'!F:F,ROW(F24))="","",INDEX('DATA INPUT - ordered'!F:F,ROW(F24)))</f>
        <v/>
      </c>
      <c r="G24" s="38" t="str" cm="1">
        <f t="array" ref="G24">IF(INDEX('DATA INPUT - ordered'!H:H,ROW(G24))="","",INDEX('DATA INPUT - ordered'!H:H,ROW(G24)))</f>
        <v/>
      </c>
      <c r="H24" s="36" t="str" cm="1">
        <f t="array" ref="H24">IF(INDEX('DATA INPUT - ordered'!I:I,ROW(H24))="","",INDEX('DATA INPUT - ordered'!I:I,ROW(H24)))</f>
        <v/>
      </c>
      <c r="I24" s="36" t="str" cm="1">
        <f t="array" ref="I24">IF(INDEX('DATA INPUT - ordered'!J:J,ROW(I24))="","",INDEX('DATA INPUT - ordered'!J:J,ROW(I24)))</f>
        <v/>
      </c>
      <c r="J24" s="36" t="str" cm="1">
        <f t="array" ref="J24">IF(INDEX('DATA INPUT - ordered'!K:K,ROW(J24))="","",INDEX('DATA INPUT - ordered'!K:K,ROW(J24)))</f>
        <v/>
      </c>
      <c r="K24" s="73" t="str">
        <f t="shared" si="0"/>
        <v/>
      </c>
      <c r="L24" s="41" t="str">
        <f t="shared" si="1"/>
        <v/>
      </c>
    </row>
    <row r="25" spans="1:12" s="34" customFormat="1">
      <c r="A25" s="36" t="str" cm="1">
        <f t="array" ref="A25">IF(INDEX('DATA INPUT - ordered'!A:A,ROW(A25))="","",INDEX('DATA INPUT - ordered'!A:A,ROW(A25)))</f>
        <v/>
      </c>
      <c r="B25" s="36" t="str" cm="1">
        <f t="array" ref="B25">IF(INDEX('DATA INPUT - ordered'!B:B,ROW(B25))="","",INDEX('DATA INPUT - ordered'!B:B,ROW(B25)))</f>
        <v/>
      </c>
      <c r="C25" s="36" t="str" cm="1">
        <f t="array" ref="C25">IF(INDEX('DATA INPUT - ordered'!C:C,ROW(C25))="","",INDEX('DATA INPUT - ordered'!C:C,ROW(C25)))</f>
        <v/>
      </c>
      <c r="D25" s="36" t="str" cm="1">
        <f t="array" ref="D25">IF(INDEX('DATA INPUT - ordered'!D:D,ROW(D25))="","",INDEX('DATA INPUT - ordered'!D:D,ROW(D25)))</f>
        <v/>
      </c>
      <c r="E25" s="36" t="str" cm="1">
        <f t="array" ref="E25">IF(INDEX('DATA INPUT - ordered'!E:E,ROW(E25))="","",INDEX('DATA INPUT - ordered'!E:E,ROW(E25)))</f>
        <v/>
      </c>
      <c r="F25" s="37" t="str" cm="1">
        <f t="array" ref="F25">IF(INDEX('DATA INPUT - ordered'!F:F,ROW(F25))="","",INDEX('DATA INPUT - ordered'!F:F,ROW(F25)))</f>
        <v/>
      </c>
      <c r="G25" s="38" t="str" cm="1">
        <f t="array" ref="G25">IF(INDEX('DATA INPUT - ordered'!H:H,ROW(G25))="","",INDEX('DATA INPUT - ordered'!H:H,ROW(G25)))</f>
        <v/>
      </c>
      <c r="H25" s="36" t="str" cm="1">
        <f t="array" ref="H25">IF(INDEX('DATA INPUT - ordered'!I:I,ROW(H25))="","",INDEX('DATA INPUT - ordered'!I:I,ROW(H25)))</f>
        <v/>
      </c>
      <c r="I25" s="36" t="str" cm="1">
        <f t="array" ref="I25">IF(INDEX('DATA INPUT - ordered'!J:J,ROW(I25))="","",INDEX('DATA INPUT - ordered'!J:J,ROW(I25)))</f>
        <v/>
      </c>
      <c r="J25" s="36" t="str" cm="1">
        <f t="array" ref="J25">IF(INDEX('DATA INPUT - ordered'!K:K,ROW(J25))="","",INDEX('DATA INPUT - ordered'!K:K,ROW(J25)))</f>
        <v/>
      </c>
      <c r="K25" s="73" t="str">
        <f t="shared" si="0"/>
        <v/>
      </c>
      <c r="L25" s="41" t="str">
        <f t="shared" si="1"/>
        <v/>
      </c>
    </row>
    <row r="26" spans="1:12" s="34" customFormat="1">
      <c r="A26" s="36" t="str" cm="1">
        <f t="array" ref="A26">IF(INDEX('DATA INPUT - ordered'!A:A,ROW(A26))="","",INDEX('DATA INPUT - ordered'!A:A,ROW(A26)))</f>
        <v/>
      </c>
      <c r="B26" s="36" t="str" cm="1">
        <f t="array" ref="B26">IF(INDEX('DATA INPUT - ordered'!B:B,ROW(B26))="","",INDEX('DATA INPUT - ordered'!B:B,ROW(B26)))</f>
        <v/>
      </c>
      <c r="C26" s="36" t="str" cm="1">
        <f t="array" ref="C26">IF(INDEX('DATA INPUT - ordered'!C:C,ROW(C26))="","",INDEX('DATA INPUT - ordered'!C:C,ROW(C26)))</f>
        <v/>
      </c>
      <c r="D26" s="36" t="str" cm="1">
        <f t="array" ref="D26">IF(INDEX('DATA INPUT - ordered'!D:D,ROW(D26))="","",INDEX('DATA INPUT - ordered'!D:D,ROW(D26)))</f>
        <v/>
      </c>
      <c r="E26" s="36" t="str" cm="1">
        <f t="array" ref="E26">IF(INDEX('DATA INPUT - ordered'!E:E,ROW(E26))="","",INDEX('DATA INPUT - ordered'!E:E,ROW(E26)))</f>
        <v/>
      </c>
      <c r="F26" s="37" t="str" cm="1">
        <f t="array" ref="F26">IF(INDEX('DATA INPUT - ordered'!F:F,ROW(F26))="","",INDEX('DATA INPUT - ordered'!F:F,ROW(F26)))</f>
        <v/>
      </c>
      <c r="G26" s="38" t="str" cm="1">
        <f t="array" ref="G26">IF(INDEX('DATA INPUT - ordered'!H:H,ROW(G26))="","",INDEX('DATA INPUT - ordered'!H:H,ROW(G26)))</f>
        <v/>
      </c>
      <c r="H26" s="36" t="str" cm="1">
        <f t="array" ref="H26">IF(INDEX('DATA INPUT - ordered'!I:I,ROW(H26))="","",INDEX('DATA INPUT - ordered'!I:I,ROW(H26)))</f>
        <v/>
      </c>
      <c r="I26" s="36" t="str" cm="1">
        <f t="array" ref="I26">IF(INDEX('DATA INPUT - ordered'!J:J,ROW(I26))="","",INDEX('DATA INPUT - ordered'!J:J,ROW(I26)))</f>
        <v/>
      </c>
      <c r="J26" s="36" t="str" cm="1">
        <f t="array" ref="J26">IF(INDEX('DATA INPUT - ordered'!K:K,ROW(J26))="","",INDEX('DATA INPUT - ordered'!K:K,ROW(J26)))</f>
        <v/>
      </c>
      <c r="K26" s="73" t="str">
        <f t="shared" si="0"/>
        <v/>
      </c>
      <c r="L26" s="41" t="str">
        <f t="shared" si="1"/>
        <v/>
      </c>
    </row>
    <row r="27" spans="1:12" s="34" customFormat="1">
      <c r="A27" s="36" t="str" cm="1">
        <f t="array" ref="A27">IF(INDEX('DATA INPUT - ordered'!A:A,ROW(A27))="","",INDEX('DATA INPUT - ordered'!A:A,ROW(A27)))</f>
        <v/>
      </c>
      <c r="B27" s="36" t="str" cm="1">
        <f t="array" ref="B27">IF(INDEX('DATA INPUT - ordered'!B:B,ROW(B27))="","",INDEX('DATA INPUT - ordered'!B:B,ROW(B27)))</f>
        <v/>
      </c>
      <c r="C27" s="36" t="str" cm="1">
        <f t="array" ref="C27">IF(INDEX('DATA INPUT - ordered'!C:C,ROW(C27))="","",INDEX('DATA INPUT - ordered'!C:C,ROW(C27)))</f>
        <v/>
      </c>
      <c r="D27" s="36" t="str" cm="1">
        <f t="array" ref="D27">IF(INDEX('DATA INPUT - ordered'!D:D,ROW(D27))="","",INDEX('DATA INPUT - ordered'!D:D,ROW(D27)))</f>
        <v/>
      </c>
      <c r="E27" s="36" t="str" cm="1">
        <f t="array" ref="E27">IF(INDEX('DATA INPUT - ordered'!E:E,ROW(E27))="","",INDEX('DATA INPUT - ordered'!E:E,ROW(E27)))</f>
        <v/>
      </c>
      <c r="F27" s="37" t="str" cm="1">
        <f t="array" ref="F27">IF(INDEX('DATA INPUT - ordered'!F:F,ROW(F27))="","",INDEX('DATA INPUT - ordered'!F:F,ROW(F27)))</f>
        <v/>
      </c>
      <c r="G27" s="38" t="str" cm="1">
        <f t="array" ref="G27">IF(INDEX('DATA INPUT - ordered'!H:H,ROW(G27))="","",INDEX('DATA INPUT - ordered'!H:H,ROW(G27)))</f>
        <v/>
      </c>
      <c r="H27" s="36" t="str" cm="1">
        <f t="array" ref="H27">IF(INDEX('DATA INPUT - ordered'!I:I,ROW(H27))="","",INDEX('DATA INPUT - ordered'!I:I,ROW(H27)))</f>
        <v/>
      </c>
      <c r="I27" s="36" t="str" cm="1">
        <f t="array" ref="I27">IF(INDEX('DATA INPUT - ordered'!J:J,ROW(I27))="","",INDEX('DATA INPUT - ordered'!J:J,ROW(I27)))</f>
        <v/>
      </c>
      <c r="J27" s="36" t="str" cm="1">
        <f t="array" ref="J27">IF(INDEX('DATA INPUT - ordered'!K:K,ROW(J27))="","",INDEX('DATA INPUT - ordered'!K:K,ROW(J27)))</f>
        <v/>
      </c>
      <c r="K27" s="73" t="str">
        <f t="shared" si="0"/>
        <v/>
      </c>
      <c r="L27" s="41" t="str">
        <f t="shared" si="1"/>
        <v/>
      </c>
    </row>
    <row r="28" spans="1:12" s="34" customFormat="1">
      <c r="A28" s="36" t="str" cm="1">
        <f t="array" ref="A28">IF(INDEX('DATA INPUT - ordered'!A:A,ROW(A28))="","",INDEX('DATA INPUT - ordered'!A:A,ROW(A28)))</f>
        <v/>
      </c>
      <c r="B28" s="36" t="str" cm="1">
        <f t="array" ref="B28">IF(INDEX('DATA INPUT - ordered'!B:B,ROW(B28))="","",INDEX('DATA INPUT - ordered'!B:B,ROW(B28)))</f>
        <v/>
      </c>
      <c r="C28" s="36" t="str" cm="1">
        <f t="array" ref="C28">IF(INDEX('DATA INPUT - ordered'!C:C,ROW(C28))="","",INDEX('DATA INPUT - ordered'!C:C,ROW(C28)))</f>
        <v/>
      </c>
      <c r="D28" s="36" t="str" cm="1">
        <f t="array" ref="D28">IF(INDEX('DATA INPUT - ordered'!D:D,ROW(D28))="","",INDEX('DATA INPUT - ordered'!D:D,ROW(D28)))</f>
        <v/>
      </c>
      <c r="E28" s="36" t="str" cm="1">
        <f t="array" ref="E28">IF(INDEX('DATA INPUT - ordered'!E:E,ROW(E28))="","",INDEX('DATA INPUT - ordered'!E:E,ROW(E28)))</f>
        <v/>
      </c>
      <c r="F28" s="37" t="str" cm="1">
        <f t="array" ref="F28">IF(INDEX('DATA INPUT - ordered'!F:F,ROW(F28))="","",INDEX('DATA INPUT - ordered'!F:F,ROW(F28)))</f>
        <v/>
      </c>
      <c r="G28" s="38" t="str" cm="1">
        <f t="array" ref="G28">IF(INDEX('DATA INPUT - ordered'!H:H,ROW(G28))="","",INDEX('DATA INPUT - ordered'!H:H,ROW(G28)))</f>
        <v/>
      </c>
      <c r="H28" s="36" t="str" cm="1">
        <f t="array" ref="H28">IF(INDEX('DATA INPUT - ordered'!I:I,ROW(H28))="","",INDEX('DATA INPUT - ordered'!I:I,ROW(H28)))</f>
        <v/>
      </c>
      <c r="I28" s="36" t="str" cm="1">
        <f t="array" ref="I28">IF(INDEX('DATA INPUT - ordered'!J:J,ROW(I28))="","",INDEX('DATA INPUT - ordered'!J:J,ROW(I28)))</f>
        <v/>
      </c>
      <c r="J28" s="36" t="str" cm="1">
        <f t="array" ref="J28">IF(INDEX('DATA INPUT - ordered'!K:K,ROW(J28))="","",INDEX('DATA INPUT - ordered'!K:K,ROW(J28)))</f>
        <v/>
      </c>
      <c r="K28" s="73" t="str">
        <f t="shared" si="0"/>
        <v/>
      </c>
      <c r="L28" s="41" t="str">
        <f t="shared" si="1"/>
        <v/>
      </c>
    </row>
    <row r="29" spans="1:12" s="34" customFormat="1">
      <c r="A29" s="36" t="str" cm="1">
        <f t="array" ref="A29">IF(INDEX('DATA INPUT - ordered'!A:A,ROW(A29))="","",INDEX('DATA INPUT - ordered'!A:A,ROW(A29)))</f>
        <v/>
      </c>
      <c r="B29" s="36" t="str" cm="1">
        <f t="array" ref="B29">IF(INDEX('DATA INPUT - ordered'!B:B,ROW(B29))="","",INDEX('DATA INPUT - ordered'!B:B,ROW(B29)))</f>
        <v/>
      </c>
      <c r="C29" s="36" t="str" cm="1">
        <f t="array" ref="C29">IF(INDEX('DATA INPUT - ordered'!C:C,ROW(C29))="","",INDEX('DATA INPUT - ordered'!C:C,ROW(C29)))</f>
        <v/>
      </c>
      <c r="D29" s="36" t="str" cm="1">
        <f t="array" ref="D29">IF(INDEX('DATA INPUT - ordered'!D:D,ROW(D29))="","",INDEX('DATA INPUT - ordered'!D:D,ROW(D29)))</f>
        <v/>
      </c>
      <c r="E29" s="36" t="str" cm="1">
        <f t="array" ref="E29">IF(INDEX('DATA INPUT - ordered'!E:E,ROW(E29))="","",INDEX('DATA INPUT - ordered'!E:E,ROW(E29)))</f>
        <v/>
      </c>
      <c r="F29" s="37" t="str" cm="1">
        <f t="array" ref="F29">IF(INDEX('DATA INPUT - ordered'!F:F,ROW(F29))="","",INDEX('DATA INPUT - ordered'!F:F,ROW(F29)))</f>
        <v/>
      </c>
      <c r="G29" s="38" t="str" cm="1">
        <f t="array" ref="G29">IF(INDEX('DATA INPUT - ordered'!H:H,ROW(G29))="","",INDEX('DATA INPUT - ordered'!H:H,ROW(G29)))</f>
        <v/>
      </c>
      <c r="H29" s="36" t="str" cm="1">
        <f t="array" ref="H29">IF(INDEX('DATA INPUT - ordered'!I:I,ROW(H29))="","",INDEX('DATA INPUT - ordered'!I:I,ROW(H29)))</f>
        <v/>
      </c>
      <c r="I29" s="36" t="str" cm="1">
        <f t="array" ref="I29">IF(INDEX('DATA INPUT - ordered'!J:J,ROW(I29))="","",INDEX('DATA INPUT - ordered'!J:J,ROW(I29)))</f>
        <v/>
      </c>
      <c r="J29" s="36" t="str" cm="1">
        <f t="array" ref="J29">IF(INDEX('DATA INPUT - ordered'!K:K,ROW(J29))="","",INDEX('DATA INPUT - ordered'!K:K,ROW(J29)))</f>
        <v/>
      </c>
      <c r="K29" s="73" t="str">
        <f t="shared" si="0"/>
        <v/>
      </c>
      <c r="L29" s="41" t="str">
        <f t="shared" si="1"/>
        <v/>
      </c>
    </row>
    <row r="30" spans="1:12" s="34" customFormat="1">
      <c r="A30" s="36" t="str" cm="1">
        <f t="array" ref="A30">IF(INDEX('DATA INPUT - ordered'!A:A,ROW(A30))="","",INDEX('DATA INPUT - ordered'!A:A,ROW(A30)))</f>
        <v/>
      </c>
      <c r="B30" s="36" t="str" cm="1">
        <f t="array" ref="B30">IF(INDEX('DATA INPUT - ordered'!B:B,ROW(B30))="","",INDEX('DATA INPUT - ordered'!B:B,ROW(B30)))</f>
        <v/>
      </c>
      <c r="C30" s="36" t="str" cm="1">
        <f t="array" ref="C30">IF(INDEX('DATA INPUT - ordered'!C:C,ROW(C30))="","",INDEX('DATA INPUT - ordered'!C:C,ROW(C30)))</f>
        <v/>
      </c>
      <c r="D30" s="36" t="str" cm="1">
        <f t="array" ref="D30">IF(INDEX('DATA INPUT - ordered'!D:D,ROW(D30))="","",INDEX('DATA INPUT - ordered'!D:D,ROW(D30)))</f>
        <v/>
      </c>
      <c r="E30" s="36" t="str" cm="1">
        <f t="array" ref="E30">IF(INDEX('DATA INPUT - ordered'!E:E,ROW(E30))="","",INDEX('DATA INPUT - ordered'!E:E,ROW(E30)))</f>
        <v/>
      </c>
      <c r="F30" s="37" t="str" cm="1">
        <f t="array" ref="F30">IF(INDEX('DATA INPUT - ordered'!F:F,ROW(F30))="","",INDEX('DATA INPUT - ordered'!F:F,ROW(F30)))</f>
        <v/>
      </c>
      <c r="G30" s="38" t="str" cm="1">
        <f t="array" ref="G30">IF(INDEX('DATA INPUT - ordered'!H:H,ROW(G30))="","",INDEX('DATA INPUT - ordered'!H:H,ROW(G30)))</f>
        <v/>
      </c>
      <c r="H30" s="36" t="str" cm="1">
        <f t="array" ref="H30">IF(INDEX('DATA INPUT - ordered'!I:I,ROW(H30))="","",INDEX('DATA INPUT - ordered'!I:I,ROW(H30)))</f>
        <v/>
      </c>
      <c r="I30" s="36" t="str" cm="1">
        <f t="array" ref="I30">IF(INDEX('DATA INPUT - ordered'!J:J,ROW(I30))="","",INDEX('DATA INPUT - ordered'!J:J,ROW(I30)))</f>
        <v/>
      </c>
      <c r="J30" s="36" t="str" cm="1">
        <f t="array" ref="J30">IF(INDEX('DATA INPUT - ordered'!K:K,ROW(J30))="","",INDEX('DATA INPUT - ordered'!K:K,ROW(J30)))</f>
        <v/>
      </c>
      <c r="K30" s="73" t="str">
        <f t="shared" si="0"/>
        <v/>
      </c>
      <c r="L30" s="41" t="str">
        <f t="shared" si="1"/>
        <v/>
      </c>
    </row>
    <row r="31" spans="1:12" s="34" customFormat="1">
      <c r="A31" s="36" t="str" cm="1">
        <f t="array" ref="A31">IF(INDEX('DATA INPUT - ordered'!A:A,ROW(A31))="","",INDEX('DATA INPUT - ordered'!A:A,ROW(A31)))</f>
        <v/>
      </c>
      <c r="B31" s="36" t="str" cm="1">
        <f t="array" ref="B31">IF(INDEX('DATA INPUT - ordered'!B:B,ROW(B31))="","",INDEX('DATA INPUT - ordered'!B:B,ROW(B31)))</f>
        <v/>
      </c>
      <c r="C31" s="36" t="str" cm="1">
        <f t="array" ref="C31">IF(INDEX('DATA INPUT - ordered'!C:C,ROW(C31))="","",INDEX('DATA INPUT - ordered'!C:C,ROW(C31)))</f>
        <v/>
      </c>
      <c r="D31" s="36" t="str" cm="1">
        <f t="array" ref="D31">IF(INDEX('DATA INPUT - ordered'!D:D,ROW(D31))="","",INDEX('DATA INPUT - ordered'!D:D,ROW(D31)))</f>
        <v/>
      </c>
      <c r="E31" s="36" t="str" cm="1">
        <f t="array" ref="E31">IF(INDEX('DATA INPUT - ordered'!E:E,ROW(E31))="","",INDEX('DATA INPUT - ordered'!E:E,ROW(E31)))</f>
        <v/>
      </c>
      <c r="F31" s="37" t="str" cm="1">
        <f t="array" ref="F31">IF(INDEX('DATA INPUT - ordered'!F:F,ROW(F31))="","",INDEX('DATA INPUT - ordered'!F:F,ROW(F31)))</f>
        <v/>
      </c>
      <c r="G31" s="38" t="str" cm="1">
        <f t="array" ref="G31">IF(INDEX('DATA INPUT - ordered'!H:H,ROW(G31))="","",INDEX('DATA INPUT - ordered'!H:H,ROW(G31)))</f>
        <v/>
      </c>
      <c r="H31" s="36" t="str" cm="1">
        <f t="array" ref="H31">IF(INDEX('DATA INPUT - ordered'!I:I,ROW(H31))="","",INDEX('DATA INPUT - ordered'!I:I,ROW(H31)))</f>
        <v/>
      </c>
      <c r="I31" s="36" t="str" cm="1">
        <f t="array" ref="I31">IF(INDEX('DATA INPUT - ordered'!J:J,ROW(I31))="","",INDEX('DATA INPUT - ordered'!J:J,ROW(I31)))</f>
        <v/>
      </c>
      <c r="J31" s="36" t="str" cm="1">
        <f t="array" ref="J31">IF(INDEX('DATA INPUT - ordered'!K:K,ROW(J31))="","",INDEX('DATA INPUT - ordered'!K:K,ROW(J31)))</f>
        <v/>
      </c>
      <c r="K31" s="73" t="str">
        <f t="shared" si="0"/>
        <v/>
      </c>
      <c r="L31" s="41" t="str">
        <f t="shared" si="1"/>
        <v/>
      </c>
    </row>
    <row r="32" spans="1:12" s="34" customFormat="1">
      <c r="A32" s="36" t="str" cm="1">
        <f t="array" ref="A32">IF(INDEX('DATA INPUT - ordered'!A:A,ROW(A32))="","",INDEX('DATA INPUT - ordered'!A:A,ROW(A32)))</f>
        <v/>
      </c>
      <c r="B32" s="36" t="str" cm="1">
        <f t="array" ref="B32">IF(INDEX('DATA INPUT - ordered'!B:B,ROW(B32))="","",INDEX('DATA INPUT - ordered'!B:B,ROW(B32)))</f>
        <v/>
      </c>
      <c r="C32" s="36" t="str" cm="1">
        <f t="array" ref="C32">IF(INDEX('DATA INPUT - ordered'!C:C,ROW(C32))="","",INDEX('DATA INPUT - ordered'!C:C,ROW(C32)))</f>
        <v/>
      </c>
      <c r="D32" s="36" t="str" cm="1">
        <f t="array" ref="D32">IF(INDEX('DATA INPUT - ordered'!D:D,ROW(D32))="","",INDEX('DATA INPUT - ordered'!D:D,ROW(D32)))</f>
        <v/>
      </c>
      <c r="E32" s="36" t="str" cm="1">
        <f t="array" ref="E32">IF(INDEX('DATA INPUT - ordered'!E:E,ROW(E32))="","",INDEX('DATA INPUT - ordered'!E:E,ROW(E32)))</f>
        <v/>
      </c>
      <c r="F32" s="37" t="str" cm="1">
        <f t="array" ref="F32">IF(INDEX('DATA INPUT - ordered'!F:F,ROW(F32))="","",INDEX('DATA INPUT - ordered'!F:F,ROW(F32)))</f>
        <v/>
      </c>
      <c r="G32" s="38" t="str" cm="1">
        <f t="array" ref="G32">IF(INDEX('DATA INPUT - ordered'!H:H,ROW(G32))="","",INDEX('DATA INPUT - ordered'!H:H,ROW(G32)))</f>
        <v/>
      </c>
      <c r="H32" s="36" t="str" cm="1">
        <f t="array" ref="H32">IF(INDEX('DATA INPUT - ordered'!I:I,ROW(H32))="","",INDEX('DATA INPUT - ordered'!I:I,ROW(H32)))</f>
        <v/>
      </c>
      <c r="I32" s="36" t="str" cm="1">
        <f t="array" ref="I32">IF(INDEX('DATA INPUT - ordered'!J:J,ROW(I32))="","",INDEX('DATA INPUT - ordered'!J:J,ROW(I32)))</f>
        <v/>
      </c>
      <c r="J32" s="36" t="str" cm="1">
        <f t="array" ref="J32">IF(INDEX('DATA INPUT - ordered'!K:K,ROW(J32))="","",INDEX('DATA INPUT - ordered'!K:K,ROW(J32)))</f>
        <v/>
      </c>
      <c r="K32" s="73" t="str">
        <f t="shared" si="0"/>
        <v/>
      </c>
      <c r="L32" s="41" t="str">
        <f t="shared" si="1"/>
        <v/>
      </c>
    </row>
    <row r="33" spans="1:12" s="34" customFormat="1">
      <c r="A33" s="36" t="str" cm="1">
        <f t="array" ref="A33">IF(INDEX('DATA INPUT - ordered'!A:A,ROW(A33))="","",INDEX('DATA INPUT - ordered'!A:A,ROW(A33)))</f>
        <v/>
      </c>
      <c r="B33" s="36" t="str" cm="1">
        <f t="array" ref="B33">IF(INDEX('DATA INPUT - ordered'!B:B,ROW(B33))="","",INDEX('DATA INPUT - ordered'!B:B,ROW(B33)))</f>
        <v/>
      </c>
      <c r="C33" s="36" t="str" cm="1">
        <f t="array" ref="C33">IF(INDEX('DATA INPUT - ordered'!C:C,ROW(C33))="","",INDEX('DATA INPUT - ordered'!C:C,ROW(C33)))</f>
        <v/>
      </c>
      <c r="D33" s="36" t="str" cm="1">
        <f t="array" ref="D33">IF(INDEX('DATA INPUT - ordered'!D:D,ROW(D33))="","",INDEX('DATA INPUT - ordered'!D:D,ROW(D33)))</f>
        <v/>
      </c>
      <c r="E33" s="36" t="str" cm="1">
        <f t="array" ref="E33">IF(INDEX('DATA INPUT - ordered'!E:E,ROW(E33))="","",INDEX('DATA INPUT - ordered'!E:E,ROW(E33)))</f>
        <v/>
      </c>
      <c r="F33" s="37" t="str" cm="1">
        <f t="array" ref="F33">IF(INDEX('DATA INPUT - ordered'!F:F,ROW(F33))="","",INDEX('DATA INPUT - ordered'!F:F,ROW(F33)))</f>
        <v/>
      </c>
      <c r="G33" s="38" t="str" cm="1">
        <f t="array" ref="G33">IF(INDEX('DATA INPUT - ordered'!H:H,ROW(G33))="","",INDEX('DATA INPUT - ordered'!H:H,ROW(G33)))</f>
        <v/>
      </c>
      <c r="H33" s="36" t="str" cm="1">
        <f t="array" ref="H33">IF(INDEX('DATA INPUT - ordered'!I:I,ROW(H33))="","",INDEX('DATA INPUT - ordered'!I:I,ROW(H33)))</f>
        <v/>
      </c>
      <c r="I33" s="36" t="str" cm="1">
        <f t="array" ref="I33">IF(INDEX('DATA INPUT - ordered'!J:J,ROW(I33))="","",INDEX('DATA INPUT - ordered'!J:J,ROW(I33)))</f>
        <v/>
      </c>
      <c r="J33" s="36" t="str" cm="1">
        <f t="array" ref="J33">IF(INDEX('DATA INPUT - ordered'!K:K,ROW(J33))="","",INDEX('DATA INPUT - ordered'!K:K,ROW(J33)))</f>
        <v/>
      </c>
      <c r="K33" s="73" t="str">
        <f t="shared" si="0"/>
        <v/>
      </c>
      <c r="L33" s="41" t="str">
        <f t="shared" si="1"/>
        <v/>
      </c>
    </row>
    <row r="34" spans="1:12" s="34" customFormat="1">
      <c r="A34" s="36" t="str" cm="1">
        <f t="array" ref="A34">IF(INDEX('DATA INPUT - ordered'!A:A,ROW(A34))="","",INDEX('DATA INPUT - ordered'!A:A,ROW(A34)))</f>
        <v/>
      </c>
      <c r="B34" s="36" t="str" cm="1">
        <f t="array" ref="B34">IF(INDEX('DATA INPUT - ordered'!B:B,ROW(B34))="","",INDEX('DATA INPUT - ordered'!B:B,ROW(B34)))</f>
        <v/>
      </c>
      <c r="C34" s="36" t="str" cm="1">
        <f t="array" ref="C34">IF(INDEX('DATA INPUT - ordered'!C:C,ROW(C34))="","",INDEX('DATA INPUT - ordered'!C:C,ROW(C34)))</f>
        <v/>
      </c>
      <c r="D34" s="36" t="str" cm="1">
        <f t="array" ref="D34">IF(INDEX('DATA INPUT - ordered'!D:D,ROW(D34))="","",INDEX('DATA INPUT - ordered'!D:D,ROW(D34)))</f>
        <v/>
      </c>
      <c r="E34" s="36" t="str" cm="1">
        <f t="array" ref="E34">IF(INDEX('DATA INPUT - ordered'!E:E,ROW(E34))="","",INDEX('DATA INPUT - ordered'!E:E,ROW(E34)))</f>
        <v/>
      </c>
      <c r="F34" s="37" t="str" cm="1">
        <f t="array" ref="F34">IF(INDEX('DATA INPUT - ordered'!F:F,ROW(F34))="","",INDEX('DATA INPUT - ordered'!F:F,ROW(F34)))</f>
        <v/>
      </c>
      <c r="G34" s="38" t="str" cm="1">
        <f t="array" ref="G34">IF(INDEX('DATA INPUT - ordered'!H:H,ROW(G34))="","",INDEX('DATA INPUT - ordered'!H:H,ROW(G34)))</f>
        <v/>
      </c>
      <c r="H34" s="36" t="str" cm="1">
        <f t="array" ref="H34">IF(INDEX('DATA INPUT - ordered'!I:I,ROW(H34))="","",INDEX('DATA INPUT - ordered'!I:I,ROW(H34)))</f>
        <v/>
      </c>
      <c r="I34" s="36" t="str" cm="1">
        <f t="array" ref="I34">IF(INDEX('DATA INPUT - ordered'!J:J,ROW(I34))="","",INDEX('DATA INPUT - ordered'!J:J,ROW(I34)))</f>
        <v/>
      </c>
      <c r="J34" s="36" t="str" cm="1">
        <f t="array" ref="J34">IF(INDEX('DATA INPUT - ordered'!K:K,ROW(J34))="","",INDEX('DATA INPUT - ordered'!K:K,ROW(J34)))</f>
        <v/>
      </c>
      <c r="K34" s="73" t="str">
        <f t="shared" si="0"/>
        <v/>
      </c>
      <c r="L34" s="41" t="str">
        <f t="shared" si="1"/>
        <v/>
      </c>
    </row>
    <row r="35" spans="1:12" s="34" customFormat="1">
      <c r="A35" s="36" t="str" cm="1">
        <f t="array" ref="A35">IF(INDEX('DATA INPUT - ordered'!A:A,ROW(A35))="","",INDEX('DATA INPUT - ordered'!A:A,ROW(A35)))</f>
        <v/>
      </c>
      <c r="B35" s="36" t="str" cm="1">
        <f t="array" ref="B35">IF(INDEX('DATA INPUT - ordered'!B:B,ROW(B35))="","",INDEX('DATA INPUT - ordered'!B:B,ROW(B35)))</f>
        <v/>
      </c>
      <c r="C35" s="36" t="str" cm="1">
        <f t="array" ref="C35">IF(INDEX('DATA INPUT - ordered'!C:C,ROW(C35))="","",INDEX('DATA INPUT - ordered'!C:C,ROW(C35)))</f>
        <v/>
      </c>
      <c r="D35" s="36" t="str" cm="1">
        <f t="array" ref="D35">IF(INDEX('DATA INPUT - ordered'!D:D,ROW(D35))="","",INDEX('DATA INPUT - ordered'!D:D,ROW(D35)))</f>
        <v/>
      </c>
      <c r="E35" s="36" t="str" cm="1">
        <f t="array" ref="E35">IF(INDEX('DATA INPUT - ordered'!E:E,ROW(E35))="","",INDEX('DATA INPUT - ordered'!E:E,ROW(E35)))</f>
        <v/>
      </c>
      <c r="F35" s="37" t="str" cm="1">
        <f t="array" ref="F35">IF(INDEX('DATA INPUT - ordered'!F:F,ROW(F35))="","",INDEX('DATA INPUT - ordered'!F:F,ROW(F35)))</f>
        <v/>
      </c>
      <c r="G35" s="38" t="str" cm="1">
        <f t="array" ref="G35">IF(INDEX('DATA INPUT - ordered'!H:H,ROW(G35))="","",INDEX('DATA INPUT - ordered'!H:H,ROW(G35)))</f>
        <v/>
      </c>
      <c r="H35" s="36" t="str" cm="1">
        <f t="array" ref="H35">IF(INDEX('DATA INPUT - ordered'!I:I,ROW(H35))="","",INDEX('DATA INPUT - ordered'!I:I,ROW(H35)))</f>
        <v/>
      </c>
      <c r="I35" s="36" t="str" cm="1">
        <f t="array" ref="I35">IF(INDEX('DATA INPUT - ordered'!J:J,ROW(I35))="","",INDEX('DATA INPUT - ordered'!J:J,ROW(I35)))</f>
        <v/>
      </c>
      <c r="J35" s="36" t="str" cm="1">
        <f t="array" ref="J35">IF(INDEX('DATA INPUT - ordered'!K:K,ROW(J35))="","",INDEX('DATA INPUT - ordered'!K:K,ROW(J35)))</f>
        <v/>
      </c>
      <c r="K35" s="73" t="str">
        <f t="shared" si="0"/>
        <v/>
      </c>
      <c r="L35" s="41" t="str">
        <f t="shared" si="1"/>
        <v/>
      </c>
    </row>
    <row r="36" spans="1:12" s="34" customFormat="1">
      <c r="A36" s="36" t="str" cm="1">
        <f t="array" ref="A36">IF(INDEX('DATA INPUT - ordered'!A:A,ROW(A36))="","",INDEX('DATA INPUT - ordered'!A:A,ROW(A36)))</f>
        <v/>
      </c>
      <c r="B36" s="36" t="str" cm="1">
        <f t="array" ref="B36">IF(INDEX('DATA INPUT - ordered'!B:B,ROW(B36))="","",INDEX('DATA INPUT - ordered'!B:B,ROW(B36)))</f>
        <v/>
      </c>
      <c r="C36" s="36" t="str" cm="1">
        <f t="array" ref="C36">IF(INDEX('DATA INPUT - ordered'!C:C,ROW(C36))="","",INDEX('DATA INPUT - ordered'!C:C,ROW(C36)))</f>
        <v/>
      </c>
      <c r="D36" s="36" t="str" cm="1">
        <f t="array" ref="D36">IF(INDEX('DATA INPUT - ordered'!D:D,ROW(D36))="","",INDEX('DATA INPUT - ordered'!D:D,ROW(D36)))</f>
        <v/>
      </c>
      <c r="E36" s="36" t="str" cm="1">
        <f t="array" ref="E36">IF(INDEX('DATA INPUT - ordered'!E:E,ROW(E36))="","",INDEX('DATA INPUT - ordered'!E:E,ROW(E36)))</f>
        <v/>
      </c>
      <c r="F36" s="37" t="str" cm="1">
        <f t="array" ref="F36">IF(INDEX('DATA INPUT - ordered'!F:F,ROW(F36))="","",INDEX('DATA INPUT - ordered'!F:F,ROW(F36)))</f>
        <v/>
      </c>
      <c r="G36" s="38" t="str" cm="1">
        <f t="array" ref="G36">IF(INDEX('DATA INPUT - ordered'!H:H,ROW(G36))="","",INDEX('DATA INPUT - ordered'!H:H,ROW(G36)))</f>
        <v/>
      </c>
      <c r="H36" s="36" t="str" cm="1">
        <f t="array" ref="H36">IF(INDEX('DATA INPUT - ordered'!I:I,ROW(H36))="","",INDEX('DATA INPUT - ordered'!I:I,ROW(H36)))</f>
        <v/>
      </c>
      <c r="I36" s="36" t="str" cm="1">
        <f t="array" ref="I36">IF(INDEX('DATA INPUT - ordered'!J:J,ROW(I36))="","",INDEX('DATA INPUT - ordered'!J:J,ROW(I36)))</f>
        <v/>
      </c>
      <c r="J36" s="36" t="str" cm="1">
        <f t="array" ref="J36">IF(INDEX('DATA INPUT - ordered'!K:K,ROW(J36))="","",INDEX('DATA INPUT - ordered'!K:K,ROW(J36)))</f>
        <v/>
      </c>
      <c r="K36" s="73" t="str">
        <f t="shared" si="0"/>
        <v/>
      </c>
      <c r="L36" s="41" t="str">
        <f t="shared" si="1"/>
        <v/>
      </c>
    </row>
    <row r="37" spans="1:12" s="34" customFormat="1">
      <c r="A37" s="36" t="str" cm="1">
        <f t="array" ref="A37">IF(INDEX('DATA INPUT - ordered'!A:A,ROW(A37))="","",INDEX('DATA INPUT - ordered'!A:A,ROW(A37)))</f>
        <v/>
      </c>
      <c r="B37" s="36" t="str" cm="1">
        <f t="array" ref="B37">IF(INDEX('DATA INPUT - ordered'!B:B,ROW(B37))="","",INDEX('DATA INPUT - ordered'!B:B,ROW(B37)))</f>
        <v/>
      </c>
      <c r="C37" s="36" t="str" cm="1">
        <f t="array" ref="C37">IF(INDEX('DATA INPUT - ordered'!C:C,ROW(C37))="","",INDEX('DATA INPUT - ordered'!C:C,ROW(C37)))</f>
        <v/>
      </c>
      <c r="D37" s="36" t="str" cm="1">
        <f t="array" ref="D37">IF(INDEX('DATA INPUT - ordered'!D:D,ROW(D37))="","",INDEX('DATA INPUT - ordered'!D:D,ROW(D37)))</f>
        <v/>
      </c>
      <c r="E37" s="36" t="str" cm="1">
        <f t="array" ref="E37">IF(INDEX('DATA INPUT - ordered'!E:E,ROW(E37))="","",INDEX('DATA INPUT - ordered'!E:E,ROW(E37)))</f>
        <v/>
      </c>
      <c r="F37" s="37" t="str" cm="1">
        <f t="array" ref="F37">IF(INDEX('DATA INPUT - ordered'!F:F,ROW(F37))="","",INDEX('DATA INPUT - ordered'!F:F,ROW(F37)))</f>
        <v/>
      </c>
      <c r="G37" s="38" t="str" cm="1">
        <f t="array" ref="G37">IF(INDEX('DATA INPUT - ordered'!H:H,ROW(G37))="","",INDEX('DATA INPUT - ordered'!H:H,ROW(G37)))</f>
        <v/>
      </c>
      <c r="H37" s="36" t="str" cm="1">
        <f t="array" ref="H37">IF(INDEX('DATA INPUT - ordered'!I:I,ROW(H37))="","",INDEX('DATA INPUT - ordered'!I:I,ROW(H37)))</f>
        <v/>
      </c>
      <c r="I37" s="36" t="str" cm="1">
        <f t="array" ref="I37">IF(INDEX('DATA INPUT - ordered'!J:J,ROW(I37))="","",INDEX('DATA INPUT - ordered'!J:J,ROW(I37)))</f>
        <v/>
      </c>
      <c r="J37" s="36" t="str" cm="1">
        <f t="array" ref="J37">IF(INDEX('DATA INPUT - ordered'!K:K,ROW(J37))="","",INDEX('DATA INPUT - ordered'!K:K,ROW(J37)))</f>
        <v/>
      </c>
      <c r="K37" s="73" t="str">
        <f t="shared" si="0"/>
        <v/>
      </c>
      <c r="L37" s="41" t="str">
        <f t="shared" si="1"/>
        <v/>
      </c>
    </row>
    <row r="38" spans="1:12" s="34" customFormat="1">
      <c r="A38" s="36" t="str" cm="1">
        <f t="array" ref="A38">IF(INDEX('DATA INPUT - ordered'!A:A,ROW(A38))="","",INDEX('DATA INPUT - ordered'!A:A,ROW(A38)))</f>
        <v/>
      </c>
      <c r="B38" s="36" t="str" cm="1">
        <f t="array" ref="B38">IF(INDEX('DATA INPUT - ordered'!B:B,ROW(B38))="","",INDEX('DATA INPUT - ordered'!B:B,ROW(B38)))</f>
        <v/>
      </c>
      <c r="C38" s="36" t="str" cm="1">
        <f t="array" ref="C38">IF(INDEX('DATA INPUT - ordered'!C:C,ROW(C38))="","",INDEX('DATA INPUT - ordered'!C:C,ROW(C38)))</f>
        <v/>
      </c>
      <c r="D38" s="36" t="str" cm="1">
        <f t="array" ref="D38">IF(INDEX('DATA INPUT - ordered'!D:D,ROW(D38))="","",INDEX('DATA INPUT - ordered'!D:D,ROW(D38)))</f>
        <v/>
      </c>
      <c r="E38" s="36" t="str" cm="1">
        <f t="array" ref="E38">IF(INDEX('DATA INPUT - ordered'!E:E,ROW(E38))="","",INDEX('DATA INPUT - ordered'!E:E,ROW(E38)))</f>
        <v/>
      </c>
      <c r="F38" s="37" t="str" cm="1">
        <f t="array" ref="F38">IF(INDEX('DATA INPUT - ordered'!F:F,ROW(F38))="","",INDEX('DATA INPUT - ordered'!F:F,ROW(F38)))</f>
        <v/>
      </c>
      <c r="G38" s="38" t="str" cm="1">
        <f t="array" ref="G38">IF(INDEX('DATA INPUT - ordered'!H:H,ROW(G38))="","",INDEX('DATA INPUT - ordered'!H:H,ROW(G38)))</f>
        <v/>
      </c>
      <c r="H38" s="36" t="str" cm="1">
        <f t="array" ref="H38">IF(INDEX('DATA INPUT - ordered'!I:I,ROW(H38))="","",INDEX('DATA INPUT - ordered'!I:I,ROW(H38)))</f>
        <v/>
      </c>
      <c r="I38" s="36" t="str" cm="1">
        <f t="array" ref="I38">IF(INDEX('DATA INPUT - ordered'!J:J,ROW(I38))="","",INDEX('DATA INPUT - ordered'!J:J,ROW(I38)))</f>
        <v/>
      </c>
      <c r="J38" s="36" t="str" cm="1">
        <f t="array" ref="J38">IF(INDEX('DATA INPUT - ordered'!K:K,ROW(J38))="","",INDEX('DATA INPUT - ordered'!K:K,ROW(J38)))</f>
        <v/>
      </c>
      <c r="K38" s="73" t="str">
        <f t="shared" si="0"/>
        <v/>
      </c>
      <c r="L38" s="41" t="str">
        <f t="shared" si="1"/>
        <v/>
      </c>
    </row>
    <row r="39" spans="1:12" s="34" customFormat="1">
      <c r="A39" s="36" t="str" cm="1">
        <f t="array" ref="A39">IF(INDEX('DATA INPUT - ordered'!A:A,ROW(A39))="","",INDEX('DATA INPUT - ordered'!A:A,ROW(A39)))</f>
        <v/>
      </c>
      <c r="B39" s="36" t="str" cm="1">
        <f t="array" ref="B39">IF(INDEX('DATA INPUT - ordered'!B:B,ROW(B39))="","",INDEX('DATA INPUT - ordered'!B:B,ROW(B39)))</f>
        <v/>
      </c>
      <c r="C39" s="36" t="str" cm="1">
        <f t="array" ref="C39">IF(INDEX('DATA INPUT - ordered'!C:C,ROW(C39))="","",INDEX('DATA INPUT - ordered'!C:C,ROW(C39)))</f>
        <v/>
      </c>
      <c r="D39" s="36" t="str" cm="1">
        <f t="array" ref="D39">IF(INDEX('DATA INPUT - ordered'!D:D,ROW(D39))="","",INDEX('DATA INPUT - ordered'!D:D,ROW(D39)))</f>
        <v/>
      </c>
      <c r="E39" s="36" t="str" cm="1">
        <f t="array" ref="E39">IF(INDEX('DATA INPUT - ordered'!E:E,ROW(E39))="","",INDEX('DATA INPUT - ordered'!E:E,ROW(E39)))</f>
        <v/>
      </c>
      <c r="F39" s="37" t="str" cm="1">
        <f t="array" ref="F39">IF(INDEX('DATA INPUT - ordered'!F:F,ROW(F39))="","",INDEX('DATA INPUT - ordered'!F:F,ROW(F39)))</f>
        <v/>
      </c>
      <c r="G39" s="38" t="str" cm="1">
        <f t="array" ref="G39">IF(INDEX('DATA INPUT - ordered'!H:H,ROW(G39))="","",INDEX('DATA INPUT - ordered'!H:H,ROW(G39)))</f>
        <v/>
      </c>
      <c r="H39" s="36" t="str" cm="1">
        <f t="array" ref="H39">IF(INDEX('DATA INPUT - ordered'!I:I,ROW(H39))="","",INDEX('DATA INPUT - ordered'!I:I,ROW(H39)))</f>
        <v/>
      </c>
      <c r="I39" s="36" t="str" cm="1">
        <f t="array" ref="I39">IF(INDEX('DATA INPUT - ordered'!J:J,ROW(I39))="","",INDEX('DATA INPUT - ordered'!J:J,ROW(I39)))</f>
        <v/>
      </c>
      <c r="J39" s="36" t="str" cm="1">
        <f t="array" ref="J39">IF(INDEX('DATA INPUT - ordered'!K:K,ROW(J39))="","",INDEX('DATA INPUT - ordered'!K:K,ROW(J39)))</f>
        <v/>
      </c>
      <c r="K39" s="73" t="str">
        <f t="shared" si="0"/>
        <v/>
      </c>
      <c r="L39" s="41" t="str">
        <f t="shared" si="1"/>
        <v/>
      </c>
    </row>
    <row r="40" spans="1:12" s="34" customFormat="1">
      <c r="A40" s="36" t="str" cm="1">
        <f t="array" ref="A40">IF(INDEX('DATA INPUT - ordered'!A:A,ROW(A40))="","",INDEX('DATA INPUT - ordered'!A:A,ROW(A40)))</f>
        <v/>
      </c>
      <c r="B40" s="36" t="str" cm="1">
        <f t="array" ref="B40">IF(INDEX('DATA INPUT - ordered'!B:B,ROW(B40))="","",INDEX('DATA INPUT - ordered'!B:B,ROW(B40)))</f>
        <v/>
      </c>
      <c r="C40" s="36" t="str" cm="1">
        <f t="array" ref="C40">IF(INDEX('DATA INPUT - ordered'!C:C,ROW(C40))="","",INDEX('DATA INPUT - ordered'!C:C,ROW(C40)))</f>
        <v/>
      </c>
      <c r="D40" s="36" t="str" cm="1">
        <f t="array" ref="D40">IF(INDEX('DATA INPUT - ordered'!D:D,ROW(D40))="","",INDEX('DATA INPUT - ordered'!D:D,ROW(D40)))</f>
        <v/>
      </c>
      <c r="E40" s="36" t="str" cm="1">
        <f t="array" ref="E40">IF(INDEX('DATA INPUT - ordered'!E:E,ROW(E40))="","",INDEX('DATA INPUT - ordered'!E:E,ROW(E40)))</f>
        <v/>
      </c>
      <c r="F40" s="37" t="str" cm="1">
        <f t="array" ref="F40">IF(INDEX('DATA INPUT - ordered'!F:F,ROW(F40))="","",INDEX('DATA INPUT - ordered'!F:F,ROW(F40)))</f>
        <v/>
      </c>
      <c r="G40" s="38" t="str" cm="1">
        <f t="array" ref="G40">IF(INDEX('DATA INPUT - ordered'!H:H,ROW(G40))="","",INDEX('DATA INPUT - ordered'!H:H,ROW(G40)))</f>
        <v/>
      </c>
      <c r="H40" s="36" t="str" cm="1">
        <f t="array" ref="H40">IF(INDEX('DATA INPUT - ordered'!I:I,ROW(H40))="","",INDEX('DATA INPUT - ordered'!I:I,ROW(H40)))</f>
        <v/>
      </c>
      <c r="I40" s="36" t="str" cm="1">
        <f t="array" ref="I40">IF(INDEX('DATA INPUT - ordered'!J:J,ROW(I40))="","",INDEX('DATA INPUT - ordered'!J:J,ROW(I40)))</f>
        <v/>
      </c>
      <c r="J40" s="36" t="str" cm="1">
        <f t="array" ref="J40">IF(INDEX('DATA INPUT - ordered'!K:K,ROW(J40))="","",INDEX('DATA INPUT - ordered'!K:K,ROW(J40)))</f>
        <v/>
      </c>
      <c r="K40" s="73" t="str">
        <f t="shared" si="0"/>
        <v/>
      </c>
      <c r="L40" s="41" t="str">
        <f t="shared" si="1"/>
        <v/>
      </c>
    </row>
    <row r="41" spans="1:12" s="34" customFormat="1">
      <c r="A41" s="36" t="str" cm="1">
        <f t="array" ref="A41">IF(INDEX('DATA INPUT - ordered'!A:A,ROW(A41))="","",INDEX('DATA INPUT - ordered'!A:A,ROW(A41)))</f>
        <v/>
      </c>
      <c r="B41" s="36" t="str" cm="1">
        <f t="array" ref="B41">IF(INDEX('DATA INPUT - ordered'!B:B,ROW(B41))="","",INDEX('DATA INPUT - ordered'!B:B,ROW(B41)))</f>
        <v/>
      </c>
      <c r="C41" s="36" t="str" cm="1">
        <f t="array" ref="C41">IF(INDEX('DATA INPUT - ordered'!C:C,ROW(C41))="","",INDEX('DATA INPUT - ordered'!C:C,ROW(C41)))</f>
        <v/>
      </c>
      <c r="D41" s="36" t="str" cm="1">
        <f t="array" ref="D41">IF(INDEX('DATA INPUT - ordered'!D:D,ROW(D41))="","",INDEX('DATA INPUT - ordered'!D:D,ROW(D41)))</f>
        <v/>
      </c>
      <c r="E41" s="36" t="str" cm="1">
        <f t="array" ref="E41">IF(INDEX('DATA INPUT - ordered'!E:E,ROW(E41))="","",INDEX('DATA INPUT - ordered'!E:E,ROW(E41)))</f>
        <v/>
      </c>
      <c r="F41" s="37" t="str" cm="1">
        <f t="array" ref="F41">IF(INDEX('DATA INPUT - ordered'!F:F,ROW(F41))="","",INDEX('DATA INPUT - ordered'!F:F,ROW(F41)))</f>
        <v/>
      </c>
      <c r="G41" s="38" t="str" cm="1">
        <f t="array" ref="G41">IF(INDEX('DATA INPUT - ordered'!H:H,ROW(G41))="","",INDEX('DATA INPUT - ordered'!H:H,ROW(G41)))</f>
        <v/>
      </c>
      <c r="H41" s="36" t="str" cm="1">
        <f t="array" ref="H41">IF(INDEX('DATA INPUT - ordered'!I:I,ROW(H41))="","",INDEX('DATA INPUT - ordered'!I:I,ROW(H41)))</f>
        <v/>
      </c>
      <c r="I41" s="36" t="str" cm="1">
        <f t="array" ref="I41">IF(INDEX('DATA INPUT - ordered'!J:J,ROW(I41))="","",INDEX('DATA INPUT - ordered'!J:J,ROW(I41)))</f>
        <v/>
      </c>
      <c r="J41" s="36" t="str" cm="1">
        <f t="array" ref="J41">IF(INDEX('DATA INPUT - ordered'!K:K,ROW(J41))="","",INDEX('DATA INPUT - ordered'!K:K,ROW(J41)))</f>
        <v/>
      </c>
      <c r="K41" s="73" t="str">
        <f t="shared" si="0"/>
        <v/>
      </c>
      <c r="L41" s="41" t="str">
        <f t="shared" si="1"/>
        <v/>
      </c>
    </row>
    <row r="42" spans="1:12" s="34" customFormat="1">
      <c r="A42" s="36" t="str" cm="1">
        <f t="array" ref="A42">IF(INDEX('DATA INPUT - ordered'!A:A,ROW(A42))="","",INDEX('DATA INPUT - ordered'!A:A,ROW(A42)))</f>
        <v/>
      </c>
      <c r="B42" s="36" t="str" cm="1">
        <f t="array" ref="B42">IF(INDEX('DATA INPUT - ordered'!B:B,ROW(B42))="","",INDEX('DATA INPUT - ordered'!B:B,ROW(B42)))</f>
        <v/>
      </c>
      <c r="C42" s="36" t="str" cm="1">
        <f t="array" ref="C42">IF(INDEX('DATA INPUT - ordered'!C:C,ROW(C42))="","",INDEX('DATA INPUT - ordered'!C:C,ROW(C42)))</f>
        <v/>
      </c>
      <c r="D42" s="36" t="str" cm="1">
        <f t="array" ref="D42">IF(INDEX('DATA INPUT - ordered'!D:D,ROW(D42))="","",INDEX('DATA INPUT - ordered'!D:D,ROW(D42)))</f>
        <v/>
      </c>
      <c r="E42" s="36" t="str" cm="1">
        <f t="array" ref="E42">IF(INDEX('DATA INPUT - ordered'!E:E,ROW(E42))="","",INDEX('DATA INPUT - ordered'!E:E,ROW(E42)))</f>
        <v/>
      </c>
      <c r="F42" s="37" t="str" cm="1">
        <f t="array" ref="F42">IF(INDEX('DATA INPUT - ordered'!F:F,ROW(F42))="","",INDEX('DATA INPUT - ordered'!F:F,ROW(F42)))</f>
        <v/>
      </c>
      <c r="G42" s="38" t="str" cm="1">
        <f t="array" ref="G42">IF(INDEX('DATA INPUT - ordered'!H:H,ROW(G42))="","",INDEX('DATA INPUT - ordered'!H:H,ROW(G42)))</f>
        <v/>
      </c>
      <c r="H42" s="36" t="str" cm="1">
        <f t="array" ref="H42">IF(INDEX('DATA INPUT - ordered'!I:I,ROW(H42))="","",INDEX('DATA INPUT - ordered'!I:I,ROW(H42)))</f>
        <v/>
      </c>
      <c r="I42" s="36" t="str" cm="1">
        <f t="array" ref="I42">IF(INDEX('DATA INPUT - ordered'!J:J,ROW(I42))="","",INDEX('DATA INPUT - ordered'!J:J,ROW(I42)))</f>
        <v/>
      </c>
      <c r="J42" s="36" t="str" cm="1">
        <f t="array" ref="J42">IF(INDEX('DATA INPUT - ordered'!K:K,ROW(J42))="","",INDEX('DATA INPUT - ordered'!K:K,ROW(J42)))</f>
        <v/>
      </c>
      <c r="K42" s="73" t="str">
        <f t="shared" si="0"/>
        <v/>
      </c>
      <c r="L42" s="41" t="str">
        <f t="shared" si="1"/>
        <v/>
      </c>
    </row>
    <row r="43" spans="1:12" s="34" customFormat="1">
      <c r="A43" s="36" t="str" cm="1">
        <f t="array" ref="A43">IF(INDEX('DATA INPUT - ordered'!A:A,ROW(A43))="","",INDEX('DATA INPUT - ordered'!A:A,ROW(A43)))</f>
        <v/>
      </c>
      <c r="B43" s="36" t="str" cm="1">
        <f t="array" ref="B43">IF(INDEX('DATA INPUT - ordered'!B:B,ROW(B43))="","",INDEX('DATA INPUT - ordered'!B:B,ROW(B43)))</f>
        <v/>
      </c>
      <c r="C43" s="36" t="str" cm="1">
        <f t="array" ref="C43">IF(INDEX('DATA INPUT - ordered'!C:C,ROW(C43))="","",INDEX('DATA INPUT - ordered'!C:C,ROW(C43)))</f>
        <v/>
      </c>
      <c r="D43" s="36" t="str" cm="1">
        <f t="array" ref="D43">IF(INDEX('DATA INPUT - ordered'!D:D,ROW(D43))="","",INDEX('DATA INPUT - ordered'!D:D,ROW(D43)))</f>
        <v/>
      </c>
      <c r="E43" s="36" t="str" cm="1">
        <f t="array" ref="E43">IF(INDEX('DATA INPUT - ordered'!E:E,ROW(E43))="","",INDEX('DATA INPUT - ordered'!E:E,ROW(E43)))</f>
        <v/>
      </c>
      <c r="F43" s="37" t="str" cm="1">
        <f t="array" ref="F43">IF(INDEX('DATA INPUT - ordered'!F:F,ROW(F43))="","",INDEX('DATA INPUT - ordered'!F:F,ROW(F43)))</f>
        <v/>
      </c>
      <c r="G43" s="38" t="str" cm="1">
        <f t="array" ref="G43">IF(INDEX('DATA INPUT - ordered'!H:H,ROW(G43))="","",INDEX('DATA INPUT - ordered'!H:H,ROW(G43)))</f>
        <v/>
      </c>
      <c r="H43" s="36" t="str" cm="1">
        <f t="array" ref="H43">IF(INDEX('DATA INPUT - ordered'!I:I,ROW(H43))="","",INDEX('DATA INPUT - ordered'!I:I,ROW(H43)))</f>
        <v/>
      </c>
      <c r="I43" s="36" t="str" cm="1">
        <f t="array" ref="I43">IF(INDEX('DATA INPUT - ordered'!J:J,ROW(I43))="","",INDEX('DATA INPUT - ordered'!J:J,ROW(I43)))</f>
        <v/>
      </c>
      <c r="J43" s="36" t="str" cm="1">
        <f t="array" ref="J43">IF(INDEX('DATA INPUT - ordered'!K:K,ROW(J43))="","",INDEX('DATA INPUT - ordered'!K:K,ROW(J43)))</f>
        <v/>
      </c>
      <c r="K43" s="73" t="str">
        <f t="shared" si="0"/>
        <v/>
      </c>
      <c r="L43" s="41" t="str">
        <f t="shared" si="1"/>
        <v/>
      </c>
    </row>
    <row r="44" spans="1:12" s="34" customFormat="1">
      <c r="A44" s="36" t="str" cm="1">
        <f t="array" ref="A44">IF(INDEX('DATA INPUT - ordered'!A:A,ROW(A44))="","",INDEX('DATA INPUT - ordered'!A:A,ROW(A44)))</f>
        <v/>
      </c>
      <c r="B44" s="36" t="str" cm="1">
        <f t="array" ref="B44">IF(INDEX('DATA INPUT - ordered'!B:B,ROW(B44))="","",INDEX('DATA INPUT - ordered'!B:B,ROW(B44)))</f>
        <v/>
      </c>
      <c r="C44" s="36" t="str" cm="1">
        <f t="array" ref="C44">IF(INDEX('DATA INPUT - ordered'!C:C,ROW(C44))="","",INDEX('DATA INPUT - ordered'!C:C,ROW(C44)))</f>
        <v/>
      </c>
      <c r="D44" s="36" t="str" cm="1">
        <f t="array" ref="D44">IF(INDEX('DATA INPUT - ordered'!D:D,ROW(D44))="","",INDEX('DATA INPUT - ordered'!D:D,ROW(D44)))</f>
        <v/>
      </c>
      <c r="E44" s="36" t="str" cm="1">
        <f t="array" ref="E44">IF(INDEX('DATA INPUT - ordered'!E:E,ROW(E44))="","",INDEX('DATA INPUT - ordered'!E:E,ROW(E44)))</f>
        <v/>
      </c>
      <c r="F44" s="37" t="str" cm="1">
        <f t="array" ref="F44">IF(INDEX('DATA INPUT - ordered'!F:F,ROW(F44))="","",INDEX('DATA INPUT - ordered'!F:F,ROW(F44)))</f>
        <v/>
      </c>
      <c r="G44" s="38" t="str" cm="1">
        <f t="array" ref="G44">IF(INDEX('DATA INPUT - ordered'!H:H,ROW(G44))="","",INDEX('DATA INPUT - ordered'!H:H,ROW(G44)))</f>
        <v/>
      </c>
      <c r="H44" s="36" t="str" cm="1">
        <f t="array" ref="H44">IF(INDEX('DATA INPUT - ordered'!I:I,ROW(H44))="","",INDEX('DATA INPUT - ordered'!I:I,ROW(H44)))</f>
        <v/>
      </c>
      <c r="I44" s="36" t="str" cm="1">
        <f t="array" ref="I44">IF(INDEX('DATA INPUT - ordered'!J:J,ROW(I44))="","",INDEX('DATA INPUT - ordered'!J:J,ROW(I44)))</f>
        <v/>
      </c>
      <c r="J44" s="36" t="str" cm="1">
        <f t="array" ref="J44">IF(INDEX('DATA INPUT - ordered'!K:K,ROW(J44))="","",INDEX('DATA INPUT - ordered'!K:K,ROW(J44)))</f>
        <v/>
      </c>
      <c r="K44" s="73" t="str">
        <f t="shared" si="0"/>
        <v/>
      </c>
      <c r="L44" s="41" t="str">
        <f t="shared" si="1"/>
        <v/>
      </c>
    </row>
    <row r="45" spans="1:12" s="34" customFormat="1">
      <c r="A45" s="36" t="str" cm="1">
        <f t="array" ref="A45">IF(INDEX('DATA INPUT - ordered'!A:A,ROW(A45))="","",INDEX('DATA INPUT - ordered'!A:A,ROW(A45)))</f>
        <v/>
      </c>
      <c r="B45" s="36" t="str" cm="1">
        <f t="array" ref="B45">IF(INDEX('DATA INPUT - ordered'!B:B,ROW(B45))="","",INDEX('DATA INPUT - ordered'!B:B,ROW(B45)))</f>
        <v/>
      </c>
      <c r="C45" s="36" t="str" cm="1">
        <f t="array" ref="C45">IF(INDEX('DATA INPUT - ordered'!C:C,ROW(C45))="","",INDEX('DATA INPUT - ordered'!C:C,ROW(C45)))</f>
        <v/>
      </c>
      <c r="D45" s="36" t="str" cm="1">
        <f t="array" ref="D45">IF(INDEX('DATA INPUT - ordered'!D:D,ROW(D45))="","",INDEX('DATA INPUT - ordered'!D:D,ROW(D45)))</f>
        <v/>
      </c>
      <c r="E45" s="36" t="str" cm="1">
        <f t="array" ref="E45">IF(INDEX('DATA INPUT - ordered'!E:E,ROW(E45))="","",INDEX('DATA INPUT - ordered'!E:E,ROW(E45)))</f>
        <v/>
      </c>
      <c r="F45" s="37" t="str" cm="1">
        <f t="array" ref="F45">IF(INDEX('DATA INPUT - ordered'!F:F,ROW(F45))="","",INDEX('DATA INPUT - ordered'!F:F,ROW(F45)))</f>
        <v/>
      </c>
      <c r="G45" s="38" t="str" cm="1">
        <f t="array" ref="G45">IF(INDEX('DATA INPUT - ordered'!H:H,ROW(G45))="","",INDEX('DATA INPUT - ordered'!H:H,ROW(G45)))</f>
        <v/>
      </c>
      <c r="H45" s="36" t="str" cm="1">
        <f t="array" ref="H45">IF(INDEX('DATA INPUT - ordered'!I:I,ROW(H45))="","",INDEX('DATA INPUT - ordered'!I:I,ROW(H45)))</f>
        <v/>
      </c>
      <c r="I45" s="36" t="str" cm="1">
        <f t="array" ref="I45">IF(INDEX('DATA INPUT - ordered'!J:J,ROW(I45))="","",INDEX('DATA INPUT - ordered'!J:J,ROW(I45)))</f>
        <v/>
      </c>
      <c r="J45" s="36" t="str" cm="1">
        <f t="array" ref="J45">IF(INDEX('DATA INPUT - ordered'!K:K,ROW(J45))="","",INDEX('DATA INPUT - ordered'!K:K,ROW(J45)))</f>
        <v/>
      </c>
      <c r="K45" s="73" t="str">
        <f t="shared" si="0"/>
        <v/>
      </c>
      <c r="L45" s="41" t="str">
        <f t="shared" si="1"/>
        <v/>
      </c>
    </row>
    <row r="46" spans="1:12" s="34" customFormat="1">
      <c r="A46" s="36" t="str" cm="1">
        <f t="array" ref="A46">IF(INDEX('DATA INPUT - ordered'!A:A,ROW(A46))="","",INDEX('DATA INPUT - ordered'!A:A,ROW(A46)))</f>
        <v/>
      </c>
      <c r="B46" s="36" t="str" cm="1">
        <f t="array" ref="B46">IF(INDEX('DATA INPUT - ordered'!B:B,ROW(B46))="","",INDEX('DATA INPUT - ordered'!B:B,ROW(B46)))</f>
        <v/>
      </c>
      <c r="C46" s="36" t="str" cm="1">
        <f t="array" ref="C46">IF(INDEX('DATA INPUT - ordered'!C:C,ROW(C46))="","",INDEX('DATA INPUT - ordered'!C:C,ROW(C46)))</f>
        <v/>
      </c>
      <c r="D46" s="36" t="str" cm="1">
        <f t="array" ref="D46">IF(INDEX('DATA INPUT - ordered'!D:D,ROW(D46))="","",INDEX('DATA INPUT - ordered'!D:D,ROW(D46)))</f>
        <v/>
      </c>
      <c r="E46" s="36" t="str" cm="1">
        <f t="array" ref="E46">IF(INDEX('DATA INPUT - ordered'!E:E,ROW(E46))="","",INDEX('DATA INPUT - ordered'!E:E,ROW(E46)))</f>
        <v/>
      </c>
      <c r="F46" s="37" t="str" cm="1">
        <f t="array" ref="F46">IF(INDEX('DATA INPUT - ordered'!F:F,ROW(F46))="","",INDEX('DATA INPUT - ordered'!F:F,ROW(F46)))</f>
        <v/>
      </c>
      <c r="G46" s="38" t="str" cm="1">
        <f t="array" ref="G46">IF(INDEX('DATA INPUT - ordered'!H:H,ROW(G46))="","",INDEX('DATA INPUT - ordered'!H:H,ROW(G46)))</f>
        <v/>
      </c>
      <c r="H46" s="36" t="str" cm="1">
        <f t="array" ref="H46">IF(INDEX('DATA INPUT - ordered'!I:I,ROW(H46))="","",INDEX('DATA INPUT - ordered'!I:I,ROW(H46)))</f>
        <v/>
      </c>
      <c r="I46" s="36" t="str" cm="1">
        <f t="array" ref="I46">IF(INDEX('DATA INPUT - ordered'!J:J,ROW(I46))="","",INDEX('DATA INPUT - ordered'!J:J,ROW(I46)))</f>
        <v/>
      </c>
      <c r="J46" s="36" t="str" cm="1">
        <f t="array" ref="J46">IF(INDEX('DATA INPUT - ordered'!K:K,ROW(J46))="","",INDEX('DATA INPUT - ordered'!K:K,ROW(J46)))</f>
        <v/>
      </c>
      <c r="K46" s="73" t="str">
        <f t="shared" si="0"/>
        <v/>
      </c>
      <c r="L46" s="41" t="str">
        <f t="shared" si="1"/>
        <v/>
      </c>
    </row>
    <row r="47" spans="1:12" s="34" customFormat="1">
      <c r="A47" s="36" t="str" cm="1">
        <f t="array" ref="A47">IF(INDEX('DATA INPUT - ordered'!A:A,ROW(A47))="","",INDEX('DATA INPUT - ordered'!A:A,ROW(A47)))</f>
        <v/>
      </c>
      <c r="B47" s="36" t="str" cm="1">
        <f t="array" ref="B47">IF(INDEX('DATA INPUT - ordered'!B:B,ROW(B47))="","",INDEX('DATA INPUT - ordered'!B:B,ROW(B47)))</f>
        <v/>
      </c>
      <c r="C47" s="36" t="str" cm="1">
        <f t="array" ref="C47">IF(INDEX('DATA INPUT - ordered'!C:C,ROW(C47))="","",INDEX('DATA INPUT - ordered'!C:C,ROW(C47)))</f>
        <v/>
      </c>
      <c r="D47" s="36" t="str" cm="1">
        <f t="array" ref="D47">IF(INDEX('DATA INPUT - ordered'!D:D,ROW(D47))="","",INDEX('DATA INPUT - ordered'!D:D,ROW(D47)))</f>
        <v/>
      </c>
      <c r="E47" s="36" t="str" cm="1">
        <f t="array" ref="E47">IF(INDEX('DATA INPUT - ordered'!E:E,ROW(E47))="","",INDEX('DATA INPUT - ordered'!E:E,ROW(E47)))</f>
        <v/>
      </c>
      <c r="F47" s="37" t="str" cm="1">
        <f t="array" ref="F47">IF(INDEX('DATA INPUT - ordered'!F:F,ROW(F47))="","",INDEX('DATA INPUT - ordered'!F:F,ROW(F47)))</f>
        <v/>
      </c>
      <c r="G47" s="38" t="str" cm="1">
        <f t="array" ref="G47">IF(INDEX('DATA INPUT - ordered'!H:H,ROW(G47))="","",INDEX('DATA INPUT - ordered'!H:H,ROW(G47)))</f>
        <v/>
      </c>
      <c r="H47" s="36" t="str" cm="1">
        <f t="array" ref="H47">IF(INDEX('DATA INPUT - ordered'!I:I,ROW(H47))="","",INDEX('DATA INPUT - ordered'!I:I,ROW(H47)))</f>
        <v/>
      </c>
      <c r="I47" s="36" t="str" cm="1">
        <f t="array" ref="I47">IF(INDEX('DATA INPUT - ordered'!J:J,ROW(I47))="","",INDEX('DATA INPUT - ordered'!J:J,ROW(I47)))</f>
        <v/>
      </c>
      <c r="J47" s="36" t="str" cm="1">
        <f t="array" ref="J47">IF(INDEX('DATA INPUT - ordered'!K:K,ROW(J47))="","",INDEX('DATA INPUT - ordered'!K:K,ROW(J47)))</f>
        <v/>
      </c>
      <c r="K47" s="73" t="str">
        <f t="shared" si="0"/>
        <v/>
      </c>
      <c r="L47" s="41" t="str">
        <f t="shared" si="1"/>
        <v/>
      </c>
    </row>
    <row r="48" spans="1:12" s="34" customFormat="1">
      <c r="A48" s="36" t="str" cm="1">
        <f t="array" ref="A48">IF(INDEX('DATA INPUT - ordered'!A:A,ROW(A48))="","",INDEX('DATA INPUT - ordered'!A:A,ROW(A48)))</f>
        <v/>
      </c>
      <c r="B48" s="36" t="str" cm="1">
        <f t="array" ref="B48">IF(INDEX('DATA INPUT - ordered'!B:B,ROW(B48))="","",INDEX('DATA INPUT - ordered'!B:B,ROW(B48)))</f>
        <v/>
      </c>
      <c r="C48" s="36" t="str" cm="1">
        <f t="array" ref="C48">IF(INDEX('DATA INPUT - ordered'!C:C,ROW(C48))="","",INDEX('DATA INPUT - ordered'!C:C,ROW(C48)))</f>
        <v/>
      </c>
      <c r="D48" s="36" t="str" cm="1">
        <f t="array" ref="D48">IF(INDEX('DATA INPUT - ordered'!D:D,ROW(D48))="","",INDEX('DATA INPUT - ordered'!D:D,ROW(D48)))</f>
        <v/>
      </c>
      <c r="E48" s="36" t="str" cm="1">
        <f t="array" ref="E48">IF(INDEX('DATA INPUT - ordered'!E:E,ROW(E48))="","",INDEX('DATA INPUT - ordered'!E:E,ROW(E48)))</f>
        <v/>
      </c>
      <c r="F48" s="37" t="str" cm="1">
        <f t="array" ref="F48">IF(INDEX('DATA INPUT - ordered'!F:F,ROW(F48))="","",INDEX('DATA INPUT - ordered'!F:F,ROW(F48)))</f>
        <v/>
      </c>
      <c r="G48" s="38" t="str" cm="1">
        <f t="array" ref="G48">IF(INDEX('DATA INPUT - ordered'!H:H,ROW(G48))="","",INDEX('DATA INPUT - ordered'!H:H,ROW(G48)))</f>
        <v/>
      </c>
      <c r="H48" s="36" t="str" cm="1">
        <f t="array" ref="H48">IF(INDEX('DATA INPUT - ordered'!I:I,ROW(H48))="","",INDEX('DATA INPUT - ordered'!I:I,ROW(H48)))</f>
        <v/>
      </c>
      <c r="I48" s="36" t="str" cm="1">
        <f t="array" ref="I48">IF(INDEX('DATA INPUT - ordered'!J:J,ROW(I48))="","",INDEX('DATA INPUT - ordered'!J:J,ROW(I48)))</f>
        <v/>
      </c>
      <c r="J48" s="36" t="str" cm="1">
        <f t="array" ref="J48">IF(INDEX('DATA INPUT - ordered'!K:K,ROW(J48))="","",INDEX('DATA INPUT - ordered'!K:K,ROW(J48)))</f>
        <v/>
      </c>
      <c r="K48" s="73" t="str">
        <f t="shared" si="0"/>
        <v/>
      </c>
      <c r="L48" s="41" t="str">
        <f t="shared" si="1"/>
        <v/>
      </c>
    </row>
    <row r="49" spans="1:12" s="34" customFormat="1">
      <c r="A49" s="36" t="str" cm="1">
        <f t="array" ref="A49">IF(INDEX('DATA INPUT - ordered'!A:A,ROW(A49))="","",INDEX('DATA INPUT - ordered'!A:A,ROW(A49)))</f>
        <v/>
      </c>
      <c r="B49" s="36" t="str" cm="1">
        <f t="array" ref="B49">IF(INDEX('DATA INPUT - ordered'!B:B,ROW(B49))="","",INDEX('DATA INPUT - ordered'!B:B,ROW(B49)))</f>
        <v/>
      </c>
      <c r="C49" s="36" t="str" cm="1">
        <f t="array" ref="C49">IF(INDEX('DATA INPUT - ordered'!C:C,ROW(C49))="","",INDEX('DATA INPUT - ordered'!C:C,ROW(C49)))</f>
        <v/>
      </c>
      <c r="D49" s="36" t="str" cm="1">
        <f t="array" ref="D49">IF(INDEX('DATA INPUT - ordered'!D:D,ROW(D49))="","",INDEX('DATA INPUT - ordered'!D:D,ROW(D49)))</f>
        <v/>
      </c>
      <c r="E49" s="36" t="str" cm="1">
        <f t="array" ref="E49">IF(INDEX('DATA INPUT - ordered'!E:E,ROW(E49))="","",INDEX('DATA INPUT - ordered'!E:E,ROW(E49)))</f>
        <v/>
      </c>
      <c r="F49" s="37" t="str" cm="1">
        <f t="array" ref="F49">IF(INDEX('DATA INPUT - ordered'!F:F,ROW(F49))="","",INDEX('DATA INPUT - ordered'!F:F,ROW(F49)))</f>
        <v/>
      </c>
      <c r="G49" s="38" t="str" cm="1">
        <f t="array" ref="G49">IF(INDEX('DATA INPUT - ordered'!H:H,ROW(G49))="","",INDEX('DATA INPUT - ordered'!H:H,ROW(G49)))</f>
        <v/>
      </c>
      <c r="H49" s="36" t="str" cm="1">
        <f t="array" ref="H49">IF(INDEX('DATA INPUT - ordered'!I:I,ROW(H49))="","",INDEX('DATA INPUT - ordered'!I:I,ROW(H49)))</f>
        <v/>
      </c>
      <c r="I49" s="36" t="str" cm="1">
        <f t="array" ref="I49">IF(INDEX('DATA INPUT - ordered'!J:J,ROW(I49))="","",INDEX('DATA INPUT - ordered'!J:J,ROW(I49)))</f>
        <v/>
      </c>
      <c r="J49" s="36" t="str" cm="1">
        <f t="array" ref="J49">IF(INDEX('DATA INPUT - ordered'!K:K,ROW(J49))="","",INDEX('DATA INPUT - ordered'!K:K,ROW(J49)))</f>
        <v/>
      </c>
      <c r="K49" s="73" t="str">
        <f t="shared" si="0"/>
        <v/>
      </c>
      <c r="L49" s="41" t="str">
        <f t="shared" si="1"/>
        <v/>
      </c>
    </row>
    <row r="50" spans="1:12" s="34" customFormat="1">
      <c r="A50" s="36" t="str" cm="1">
        <f t="array" ref="A50">IF(INDEX('DATA INPUT - ordered'!A:A,ROW(A50))="","",INDEX('DATA INPUT - ordered'!A:A,ROW(A50)))</f>
        <v/>
      </c>
      <c r="B50" s="36" t="str" cm="1">
        <f t="array" ref="B50">IF(INDEX('DATA INPUT - ordered'!B:B,ROW(B50))="","",INDEX('DATA INPUT - ordered'!B:B,ROW(B50)))</f>
        <v/>
      </c>
      <c r="C50" s="36" t="str" cm="1">
        <f t="array" ref="C50">IF(INDEX('DATA INPUT - ordered'!C:C,ROW(C50))="","",INDEX('DATA INPUT - ordered'!C:C,ROW(C50)))</f>
        <v/>
      </c>
      <c r="D50" s="36" t="str" cm="1">
        <f t="array" ref="D50">IF(INDEX('DATA INPUT - ordered'!D:D,ROW(D50))="","",INDEX('DATA INPUT - ordered'!D:D,ROW(D50)))</f>
        <v/>
      </c>
      <c r="E50" s="36" t="str" cm="1">
        <f t="array" ref="E50">IF(INDEX('DATA INPUT - ordered'!E:E,ROW(E50))="","",INDEX('DATA INPUT - ordered'!E:E,ROW(E50)))</f>
        <v/>
      </c>
      <c r="F50" s="37" t="str" cm="1">
        <f t="array" ref="F50">IF(INDEX('DATA INPUT - ordered'!F:F,ROW(F50))="","",INDEX('DATA INPUT - ordered'!F:F,ROW(F50)))</f>
        <v/>
      </c>
      <c r="G50" s="38" t="str" cm="1">
        <f t="array" ref="G50">IF(INDEX('DATA INPUT - ordered'!H:H,ROW(G50))="","",INDEX('DATA INPUT - ordered'!H:H,ROW(G50)))</f>
        <v/>
      </c>
      <c r="H50" s="36" t="str" cm="1">
        <f t="array" ref="H50">IF(INDEX('DATA INPUT - ordered'!I:I,ROW(H50))="","",INDEX('DATA INPUT - ordered'!I:I,ROW(H50)))</f>
        <v/>
      </c>
      <c r="I50" s="36" t="str" cm="1">
        <f t="array" ref="I50">IF(INDEX('DATA INPUT - ordered'!J:J,ROW(I50))="","",INDEX('DATA INPUT - ordered'!J:J,ROW(I50)))</f>
        <v/>
      </c>
      <c r="J50" s="36" t="str" cm="1">
        <f t="array" ref="J50">IF(INDEX('DATA INPUT - ordered'!K:K,ROW(J50))="","",INDEX('DATA INPUT - ordered'!K:K,ROW(J50)))</f>
        <v/>
      </c>
      <c r="K50" s="73" t="str">
        <f t="shared" si="0"/>
        <v/>
      </c>
      <c r="L50" s="41" t="str">
        <f t="shared" si="1"/>
        <v/>
      </c>
    </row>
  </sheetData>
  <mergeCells count="2">
    <mergeCell ref="K3:T3"/>
    <mergeCell ref="U3:X3"/>
  </mergeCells>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5C7F-9791-4C65-9A88-64271E9EA717}">
  <sheetPr codeName="Sheet13">
    <tabColor theme="9" tint="0.59999389629810485"/>
  </sheetPr>
  <dimension ref="A1:L50"/>
  <sheetViews>
    <sheetView workbookViewId="0">
      <selection activeCell="K1" sqref="K1"/>
    </sheetView>
  </sheetViews>
  <sheetFormatPr defaultRowHeight="14.5"/>
  <cols>
    <col min="1" max="1" width="11.6328125" style="139" customWidth="1"/>
    <col min="2" max="2" width="8.7265625" style="139"/>
    <col min="3" max="3" width="40.08984375" style="139" bestFit="1" customWidth="1"/>
    <col min="4" max="5" width="19" style="139" customWidth="1"/>
    <col min="6" max="6" width="19" style="141" customWidth="1"/>
    <col min="7" max="7" width="19" style="140" customWidth="1"/>
    <col min="8" max="10" width="19" style="139" customWidth="1"/>
    <col min="11" max="11" width="20.36328125" style="140" customWidth="1"/>
    <col min="12" max="12" width="0" style="124" hidden="1" customWidth="1"/>
    <col min="13" max="16384" width="8.7265625" style="139"/>
  </cols>
  <sheetData>
    <row r="1" spans="1:12" s="129" customFormat="1" ht="21">
      <c r="A1" s="127" t="s">
        <v>467</v>
      </c>
      <c r="E1" s="128"/>
      <c r="I1" s="128"/>
      <c r="K1" s="130"/>
    </row>
    <row r="2" spans="1:12" s="129" customFormat="1">
      <c r="E2" s="128"/>
      <c r="I2" s="128"/>
      <c r="K2" s="130"/>
    </row>
    <row r="3" spans="1:12" s="132" customFormat="1" ht="18.5" customHeight="1">
      <c r="C3" s="131"/>
      <c r="D3" s="131"/>
      <c r="E3" s="131"/>
      <c r="F3" s="228"/>
      <c r="G3" s="228"/>
      <c r="H3" s="228"/>
      <c r="I3" s="131"/>
      <c r="J3" s="131"/>
      <c r="K3" s="131"/>
    </row>
    <row r="4" spans="1:12" s="133" customFormat="1" ht="39">
      <c r="A4" s="133" t="s">
        <v>516</v>
      </c>
      <c r="B4" s="133" t="s">
        <v>517</v>
      </c>
      <c r="C4" s="133" t="s">
        <v>215</v>
      </c>
      <c r="D4" s="133" t="s">
        <v>216</v>
      </c>
      <c r="E4" s="133" t="s">
        <v>217</v>
      </c>
      <c r="F4" s="135" t="s">
        <v>219</v>
      </c>
      <c r="G4" s="135" t="s">
        <v>465</v>
      </c>
      <c r="H4" s="134" t="s">
        <v>245</v>
      </c>
      <c r="I4" s="134" t="s">
        <v>220</v>
      </c>
      <c r="J4" s="134" t="s">
        <v>466</v>
      </c>
      <c r="K4" s="133" t="s">
        <v>271</v>
      </c>
      <c r="L4" s="133" t="s">
        <v>571</v>
      </c>
    </row>
    <row r="5" spans="1:12" s="136" customFormat="1" ht="25.5" customHeight="1">
      <c r="E5" s="137"/>
      <c r="G5" s="138"/>
      <c r="I5" s="148" t="str">
        <f>IFERROR(IF(OR(AVERAGE(I7:I50)=1,AVERAGE(I7:I50)=0),"","Error: Must be consistently 1 or 0"),"")</f>
        <v/>
      </c>
      <c r="J5" s="148" t="str">
        <f>IF(SUM(L:L)=0,"","Error: Must be consistent")</f>
        <v/>
      </c>
      <c r="K5" s="148" t="str">
        <f>IF(OR(SUM(K7:K50)=1,SUM(K7:K50)=0),"","Error: Only one subgroup should be indicated")</f>
        <v/>
      </c>
    </row>
    <row r="6" spans="1:12" s="129" customFormat="1">
      <c r="A6" s="43" t="s">
        <v>516</v>
      </c>
      <c r="B6" s="43" t="s">
        <v>517</v>
      </c>
      <c r="C6" s="43" t="s">
        <v>83</v>
      </c>
      <c r="D6" s="43" t="s">
        <v>84</v>
      </c>
      <c r="E6" s="43" t="s">
        <v>85</v>
      </c>
      <c r="F6" s="75" t="s">
        <v>87</v>
      </c>
      <c r="G6" s="45" t="s">
        <v>88</v>
      </c>
      <c r="H6" s="45" t="s">
        <v>105</v>
      </c>
      <c r="I6" s="43" t="s">
        <v>89</v>
      </c>
      <c r="J6" s="44" t="s">
        <v>121</v>
      </c>
      <c r="K6" s="76" t="s">
        <v>135</v>
      </c>
    </row>
    <row r="7" spans="1:12" s="129" customFormat="1">
      <c r="A7" t="s">
        <v>518</v>
      </c>
      <c r="B7">
        <v>2017</v>
      </c>
      <c r="C7" t="s">
        <v>94</v>
      </c>
      <c r="D7" t="s">
        <v>136</v>
      </c>
      <c r="E7" t="s">
        <v>537</v>
      </c>
      <c r="F7" s="102">
        <v>95.117840000000001</v>
      </c>
      <c r="G7" s="102">
        <v>1.538443</v>
      </c>
      <c r="H7" s="103">
        <v>230.20509999999999</v>
      </c>
      <c r="I7">
        <v>1</v>
      </c>
      <c r="J7">
        <v>100</v>
      </c>
      <c r="K7">
        <v>0</v>
      </c>
      <c r="L7" s="165">
        <f>IF(E7="",0,IF(J7=AVERAGE($J$7:$J$50),0,1))</f>
        <v>0</v>
      </c>
    </row>
    <row r="8" spans="1:12" s="129" customFormat="1">
      <c r="A8" t="s">
        <v>518</v>
      </c>
      <c r="B8">
        <v>2017</v>
      </c>
      <c r="C8" t="s">
        <v>94</v>
      </c>
      <c r="D8" t="s">
        <v>136</v>
      </c>
      <c r="E8" t="s">
        <v>538</v>
      </c>
      <c r="F8" s="102">
        <v>100</v>
      </c>
      <c r="G8" s="102">
        <v>0</v>
      </c>
      <c r="H8" s="103">
        <v>149.46270000000001</v>
      </c>
      <c r="I8">
        <v>1</v>
      </c>
      <c r="J8">
        <v>100</v>
      </c>
      <c r="K8">
        <v>0</v>
      </c>
      <c r="L8" s="165">
        <f t="shared" ref="L8:L50" si="0">IF(E8="",0,IF(J8=AVERAGE($J$7:$J$50),0,1))</f>
        <v>0</v>
      </c>
    </row>
    <row r="9" spans="1:12" s="129" customFormat="1">
      <c r="A9" t="s">
        <v>518</v>
      </c>
      <c r="B9">
        <v>2017</v>
      </c>
      <c r="C9" t="s">
        <v>94</v>
      </c>
      <c r="D9" t="s">
        <v>136</v>
      </c>
      <c r="E9" t="s">
        <v>539</v>
      </c>
      <c r="F9" s="102">
        <v>97.41001</v>
      </c>
      <c r="G9" s="102">
        <v>1.267644</v>
      </c>
      <c r="H9" s="103">
        <v>55.665329999999997</v>
      </c>
      <c r="I9">
        <v>1</v>
      </c>
      <c r="J9">
        <v>100</v>
      </c>
      <c r="K9">
        <v>0</v>
      </c>
      <c r="L9" s="165">
        <f t="shared" si="0"/>
        <v>0</v>
      </c>
    </row>
    <row r="10" spans="1:12" s="129" customFormat="1">
      <c r="A10" t="s">
        <v>518</v>
      </c>
      <c r="B10">
        <v>2017</v>
      </c>
      <c r="C10" t="s">
        <v>94</v>
      </c>
      <c r="D10" t="s">
        <v>136</v>
      </c>
      <c r="E10" t="s">
        <v>540</v>
      </c>
      <c r="F10" s="102">
        <v>80.356939999999994</v>
      </c>
      <c r="G10" s="102">
        <v>3.5440529999999999</v>
      </c>
      <c r="H10" s="103">
        <v>451.26549999999997</v>
      </c>
      <c r="I10">
        <v>1</v>
      </c>
      <c r="J10">
        <v>100</v>
      </c>
      <c r="K10">
        <v>0</v>
      </c>
      <c r="L10" s="165">
        <f t="shared" si="0"/>
        <v>0</v>
      </c>
    </row>
    <row r="11" spans="1:12" s="129" customFormat="1">
      <c r="A11" t="s">
        <v>518</v>
      </c>
      <c r="B11">
        <v>2017</v>
      </c>
      <c r="C11" t="s">
        <v>94</v>
      </c>
      <c r="D11" t="s">
        <v>136</v>
      </c>
      <c r="E11" t="s">
        <v>541</v>
      </c>
      <c r="F11" s="102">
        <v>94.257559999999998</v>
      </c>
      <c r="G11" s="102">
        <v>2.774006</v>
      </c>
      <c r="H11" s="103">
        <v>70.175399999999996</v>
      </c>
      <c r="I11">
        <v>1</v>
      </c>
      <c r="J11">
        <v>100</v>
      </c>
      <c r="K11">
        <v>0</v>
      </c>
      <c r="L11" s="165">
        <f t="shared" si="0"/>
        <v>0</v>
      </c>
    </row>
    <row r="12" spans="1:12" s="129" customFormat="1">
      <c r="A12" t="s">
        <v>518</v>
      </c>
      <c r="B12">
        <v>2017</v>
      </c>
      <c r="C12" t="s">
        <v>94</v>
      </c>
      <c r="D12" t="s">
        <v>136</v>
      </c>
      <c r="E12" t="s">
        <v>542</v>
      </c>
      <c r="F12" s="102">
        <v>98.561679999999996</v>
      </c>
      <c r="G12" s="102">
        <v>0.64761159999999995</v>
      </c>
      <c r="H12" s="103">
        <v>1221.944</v>
      </c>
      <c r="I12">
        <v>1</v>
      </c>
      <c r="J12">
        <v>100</v>
      </c>
      <c r="K12">
        <v>0</v>
      </c>
      <c r="L12" s="165">
        <f t="shared" si="0"/>
        <v>0</v>
      </c>
    </row>
    <row r="13" spans="1:12" s="129" customFormat="1">
      <c r="A13" t="s">
        <v>518</v>
      </c>
      <c r="B13">
        <v>2017</v>
      </c>
      <c r="C13" t="s">
        <v>94</v>
      </c>
      <c r="D13" t="s">
        <v>136</v>
      </c>
      <c r="E13" t="s">
        <v>543</v>
      </c>
      <c r="F13" s="102">
        <v>88.947299999999998</v>
      </c>
      <c r="G13" s="102">
        <v>3.9455460000000002</v>
      </c>
      <c r="H13" s="103">
        <v>91.882739999999998</v>
      </c>
      <c r="I13">
        <v>1</v>
      </c>
      <c r="J13">
        <v>100</v>
      </c>
      <c r="K13">
        <v>0</v>
      </c>
      <c r="L13" s="165">
        <f t="shared" si="0"/>
        <v>0</v>
      </c>
    </row>
    <row r="14" spans="1:12" s="129" customFormat="1">
      <c r="A14" t="s">
        <v>518</v>
      </c>
      <c r="B14">
        <v>2017</v>
      </c>
      <c r="C14" t="s">
        <v>94</v>
      </c>
      <c r="D14" t="s">
        <v>136</v>
      </c>
      <c r="E14" t="s">
        <v>544</v>
      </c>
      <c r="F14" s="102">
        <v>86.671959999999999</v>
      </c>
      <c r="G14" s="102">
        <v>2.5746129999999998</v>
      </c>
      <c r="H14" s="103">
        <v>124.611</v>
      </c>
      <c r="I14">
        <v>1</v>
      </c>
      <c r="J14">
        <v>100</v>
      </c>
      <c r="K14">
        <v>0</v>
      </c>
      <c r="L14" s="165">
        <f t="shared" si="0"/>
        <v>0</v>
      </c>
    </row>
    <row r="15" spans="1:12" s="129" customFormat="1">
      <c r="A15" t="s">
        <v>518</v>
      </c>
      <c r="B15">
        <v>2017</v>
      </c>
      <c r="C15" t="s">
        <v>94</v>
      </c>
      <c r="D15" t="s">
        <v>136</v>
      </c>
      <c r="E15" t="s">
        <v>545</v>
      </c>
      <c r="F15" s="102">
        <v>97.098179999999999</v>
      </c>
      <c r="G15" s="102">
        <v>1.0449360000000001</v>
      </c>
      <c r="H15" s="103">
        <v>1257.4490000000001</v>
      </c>
      <c r="I15">
        <v>1</v>
      </c>
      <c r="J15">
        <v>100</v>
      </c>
      <c r="K15">
        <v>0</v>
      </c>
      <c r="L15" s="165">
        <f t="shared" si="0"/>
        <v>0</v>
      </c>
    </row>
    <row r="16" spans="1:12" s="129" customFormat="1">
      <c r="A16" t="s">
        <v>518</v>
      </c>
      <c r="B16">
        <v>2017</v>
      </c>
      <c r="C16" t="s">
        <v>94</v>
      </c>
      <c r="D16" t="s">
        <v>136</v>
      </c>
      <c r="E16" t="s">
        <v>546</v>
      </c>
      <c r="F16" s="102">
        <v>96.59196</v>
      </c>
      <c r="G16" s="102">
        <v>1.203287</v>
      </c>
      <c r="H16" s="103">
        <v>138.3835</v>
      </c>
      <c r="I16">
        <v>1</v>
      </c>
      <c r="J16">
        <v>100</v>
      </c>
      <c r="K16">
        <v>0</v>
      </c>
      <c r="L16" s="165">
        <f t="shared" si="0"/>
        <v>0</v>
      </c>
    </row>
    <row r="17" spans="1:12" s="129" customFormat="1">
      <c r="A17" t="s">
        <v>518</v>
      </c>
      <c r="B17">
        <v>2017</v>
      </c>
      <c r="C17" t="s">
        <v>94</v>
      </c>
      <c r="D17" t="s">
        <v>136</v>
      </c>
      <c r="E17" t="s">
        <v>547</v>
      </c>
      <c r="F17" s="102">
        <v>75.433409999999995</v>
      </c>
      <c r="G17" s="102">
        <v>3.2323059999999999</v>
      </c>
      <c r="H17" s="103">
        <v>252.12610000000001</v>
      </c>
      <c r="I17">
        <v>1</v>
      </c>
      <c r="J17">
        <v>100</v>
      </c>
      <c r="K17">
        <v>0</v>
      </c>
      <c r="L17" s="165">
        <f t="shared" si="0"/>
        <v>0</v>
      </c>
    </row>
    <row r="18" spans="1:12" s="129" customFormat="1">
      <c r="A18" t="s">
        <v>518</v>
      </c>
      <c r="B18">
        <v>2017</v>
      </c>
      <c r="C18" t="s">
        <v>94</v>
      </c>
      <c r="D18" t="s">
        <v>136</v>
      </c>
      <c r="E18" t="s">
        <v>548</v>
      </c>
      <c r="F18" s="102">
        <v>92.834019999999995</v>
      </c>
      <c r="G18" s="102">
        <v>2.4667279999999998</v>
      </c>
      <c r="H18" s="103">
        <v>47.248840000000001</v>
      </c>
      <c r="I18">
        <v>1</v>
      </c>
      <c r="J18">
        <v>100</v>
      </c>
      <c r="K18">
        <v>0</v>
      </c>
      <c r="L18" s="165">
        <f t="shared" si="0"/>
        <v>0</v>
      </c>
    </row>
    <row r="19" spans="1:12" s="129" customFormat="1">
      <c r="A19" t="s">
        <v>518</v>
      </c>
      <c r="B19">
        <v>2017</v>
      </c>
      <c r="C19" t="s">
        <v>94</v>
      </c>
      <c r="D19" t="s">
        <v>136</v>
      </c>
      <c r="E19" t="s">
        <v>549</v>
      </c>
      <c r="F19" s="102">
        <v>98.557959999999994</v>
      </c>
      <c r="G19" s="102">
        <v>0.71730320000000003</v>
      </c>
      <c r="H19" s="103">
        <v>364.84570000000002</v>
      </c>
      <c r="I19">
        <v>1</v>
      </c>
      <c r="J19">
        <v>100</v>
      </c>
      <c r="K19">
        <v>0</v>
      </c>
      <c r="L19" s="165">
        <f t="shared" si="0"/>
        <v>0</v>
      </c>
    </row>
    <row r="20" spans="1:12" s="129" customFormat="1">
      <c r="A20" t="s">
        <v>518</v>
      </c>
      <c r="B20">
        <v>2017</v>
      </c>
      <c r="C20" t="s">
        <v>94</v>
      </c>
      <c r="D20" t="s">
        <v>136</v>
      </c>
      <c r="E20" t="s">
        <v>550</v>
      </c>
      <c r="F20" s="102">
        <v>87.839749999999995</v>
      </c>
      <c r="G20" s="102">
        <v>4.131183</v>
      </c>
      <c r="H20" s="103">
        <v>136.16909999999999</v>
      </c>
      <c r="I20">
        <v>1</v>
      </c>
      <c r="J20">
        <v>100</v>
      </c>
      <c r="K20">
        <v>0</v>
      </c>
      <c r="L20" s="165">
        <f t="shared" si="0"/>
        <v>0</v>
      </c>
    </row>
    <row r="21" spans="1:12" s="129" customFormat="1">
      <c r="A21" t="s">
        <v>518</v>
      </c>
      <c r="B21">
        <v>2017</v>
      </c>
      <c r="C21" t="s">
        <v>94</v>
      </c>
      <c r="D21" t="s">
        <v>136</v>
      </c>
      <c r="E21" t="s">
        <v>551</v>
      </c>
      <c r="F21" s="102">
        <v>91.875029999999995</v>
      </c>
      <c r="G21" s="102">
        <v>2.7030110000000001</v>
      </c>
      <c r="H21" s="103">
        <v>304.16480000000001</v>
      </c>
      <c r="I21">
        <v>1</v>
      </c>
      <c r="J21">
        <v>100</v>
      </c>
      <c r="K21">
        <v>0</v>
      </c>
      <c r="L21" s="165">
        <f t="shared" si="0"/>
        <v>0</v>
      </c>
    </row>
    <row r="22" spans="1:12" s="129" customFormat="1">
      <c r="A22" t="s">
        <v>518</v>
      </c>
      <c r="B22">
        <v>2017</v>
      </c>
      <c r="C22" t="s">
        <v>94</v>
      </c>
      <c r="D22" t="s">
        <v>136</v>
      </c>
      <c r="E22" t="s">
        <v>552</v>
      </c>
      <c r="F22" s="102">
        <v>74.123379999999997</v>
      </c>
      <c r="G22" s="102">
        <v>3.6361400000000001</v>
      </c>
      <c r="H22" s="103">
        <v>85.010509999999996</v>
      </c>
      <c r="I22">
        <v>1</v>
      </c>
      <c r="J22">
        <v>100</v>
      </c>
      <c r="K22">
        <v>0</v>
      </c>
      <c r="L22" s="165">
        <f t="shared" si="0"/>
        <v>0</v>
      </c>
    </row>
    <row r="23" spans="1:12" s="129" customFormat="1">
      <c r="A23" t="s">
        <v>518</v>
      </c>
      <c r="B23">
        <v>2017</v>
      </c>
      <c r="C23" t="s">
        <v>94</v>
      </c>
      <c r="D23" t="s">
        <v>136</v>
      </c>
      <c r="E23" t="s">
        <v>553</v>
      </c>
      <c r="F23" s="102">
        <v>90.53304</v>
      </c>
      <c r="G23" s="102">
        <v>2.5278770000000002</v>
      </c>
      <c r="H23" s="103">
        <v>26.3322</v>
      </c>
      <c r="I23">
        <v>1</v>
      </c>
      <c r="J23">
        <v>100</v>
      </c>
      <c r="K23">
        <v>0</v>
      </c>
      <c r="L23" s="165">
        <f t="shared" si="0"/>
        <v>0</v>
      </c>
    </row>
    <row r="24" spans="1:12" s="129" customFormat="1">
      <c r="A24" t="s">
        <v>518</v>
      </c>
      <c r="B24">
        <v>2017</v>
      </c>
      <c r="C24" t="s">
        <v>94</v>
      </c>
      <c r="D24" t="s">
        <v>136</v>
      </c>
      <c r="E24" t="s">
        <v>554</v>
      </c>
      <c r="F24" s="102">
        <v>73.375399999999999</v>
      </c>
      <c r="G24" s="102">
        <v>3.9083299999999999</v>
      </c>
      <c r="H24" s="103">
        <v>51.94059</v>
      </c>
      <c r="I24">
        <v>1</v>
      </c>
      <c r="J24">
        <v>100</v>
      </c>
      <c r="K24">
        <v>0</v>
      </c>
      <c r="L24" s="165">
        <f t="shared" si="0"/>
        <v>0</v>
      </c>
    </row>
    <row r="25" spans="1:12" s="129" customFormat="1">
      <c r="A25" t="s">
        <v>518</v>
      </c>
      <c r="B25">
        <v>2017</v>
      </c>
      <c r="C25" t="s">
        <v>94</v>
      </c>
      <c r="D25" t="s">
        <v>136</v>
      </c>
      <c r="E25" t="s">
        <v>555</v>
      </c>
      <c r="F25" s="102">
        <v>96.028989999999993</v>
      </c>
      <c r="G25" s="102">
        <v>2.4048400000000001</v>
      </c>
      <c r="H25" s="103">
        <v>74.518829999999994</v>
      </c>
      <c r="I25">
        <v>1</v>
      </c>
      <c r="J25">
        <v>100</v>
      </c>
      <c r="K25">
        <v>0</v>
      </c>
      <c r="L25" s="165">
        <f t="shared" si="0"/>
        <v>0</v>
      </c>
    </row>
    <row r="26" spans="1:12" s="129" customFormat="1">
      <c r="A26" t="s">
        <v>518</v>
      </c>
      <c r="B26">
        <v>2017</v>
      </c>
      <c r="C26" t="s">
        <v>94</v>
      </c>
      <c r="D26" t="s">
        <v>136</v>
      </c>
      <c r="E26" t="s">
        <v>556</v>
      </c>
      <c r="F26" s="102">
        <v>89.992080000000001</v>
      </c>
      <c r="G26" s="102">
        <v>2.9003359999999998</v>
      </c>
      <c r="H26" s="103">
        <v>617.09230000000002</v>
      </c>
      <c r="I26">
        <v>1</v>
      </c>
      <c r="J26">
        <v>100</v>
      </c>
      <c r="K26">
        <v>0</v>
      </c>
      <c r="L26" s="165">
        <f t="shared" si="0"/>
        <v>0</v>
      </c>
    </row>
    <row r="27" spans="1:12" s="129" customFormat="1">
      <c r="A27" t="s">
        <v>518</v>
      </c>
      <c r="B27">
        <v>2017</v>
      </c>
      <c r="C27" t="s">
        <v>94</v>
      </c>
      <c r="D27" t="s">
        <v>136</v>
      </c>
      <c r="E27" t="s">
        <v>557</v>
      </c>
      <c r="F27" s="102">
        <v>64.195269999999994</v>
      </c>
      <c r="G27" s="102">
        <v>7.0518599999999996</v>
      </c>
      <c r="H27" s="103">
        <v>180.49100000000001</v>
      </c>
      <c r="I27">
        <v>1</v>
      </c>
      <c r="J27">
        <v>100</v>
      </c>
      <c r="K27">
        <v>0</v>
      </c>
      <c r="L27" s="165">
        <f t="shared" si="0"/>
        <v>0</v>
      </c>
    </row>
    <row r="28" spans="1:12" s="129" customFormat="1">
      <c r="A28" t="s">
        <v>518</v>
      </c>
      <c r="B28">
        <v>2017</v>
      </c>
      <c r="C28" t="s">
        <v>94</v>
      </c>
      <c r="D28" t="s">
        <v>136</v>
      </c>
      <c r="E28" t="s">
        <v>558</v>
      </c>
      <c r="F28" s="102">
        <v>85.957089999999994</v>
      </c>
      <c r="G28" s="102">
        <v>7.2006810000000003</v>
      </c>
      <c r="H28" s="103">
        <v>308.423</v>
      </c>
      <c r="I28">
        <v>1</v>
      </c>
      <c r="J28">
        <v>100</v>
      </c>
      <c r="K28">
        <v>0</v>
      </c>
      <c r="L28" s="165">
        <f t="shared" si="0"/>
        <v>0</v>
      </c>
    </row>
    <row r="29" spans="1:12" s="129" customFormat="1">
      <c r="A29" t="s">
        <v>518</v>
      </c>
      <c r="B29">
        <v>2017</v>
      </c>
      <c r="C29" t="s">
        <v>94</v>
      </c>
      <c r="D29" t="s">
        <v>136</v>
      </c>
      <c r="E29" t="s">
        <v>559</v>
      </c>
      <c r="F29" s="102">
        <v>99.400750000000002</v>
      </c>
      <c r="G29" s="102">
        <v>0.44766240000000002</v>
      </c>
      <c r="H29" s="103">
        <v>77.267009999999999</v>
      </c>
      <c r="I29">
        <v>1</v>
      </c>
      <c r="J29">
        <v>100</v>
      </c>
      <c r="K29">
        <v>0</v>
      </c>
      <c r="L29" s="165">
        <f t="shared" si="0"/>
        <v>0</v>
      </c>
    </row>
    <row r="30" spans="1:12" s="129" customFormat="1">
      <c r="A30" t="s">
        <v>518</v>
      </c>
      <c r="B30">
        <v>2017</v>
      </c>
      <c r="C30" t="s">
        <v>94</v>
      </c>
      <c r="D30" t="s">
        <v>136</v>
      </c>
      <c r="E30" t="s">
        <v>560</v>
      </c>
      <c r="F30" s="102">
        <v>92.616759999999999</v>
      </c>
      <c r="G30" s="102">
        <v>2.9314879999999999</v>
      </c>
      <c r="H30" s="103">
        <v>164.39859999999999</v>
      </c>
      <c r="I30">
        <v>1</v>
      </c>
      <c r="J30">
        <v>100</v>
      </c>
      <c r="K30">
        <v>0</v>
      </c>
      <c r="L30" s="165">
        <f t="shared" si="0"/>
        <v>0</v>
      </c>
    </row>
    <row r="31" spans="1:12" s="129" customFormat="1">
      <c r="A31" t="s">
        <v>518</v>
      </c>
      <c r="B31">
        <v>2017</v>
      </c>
      <c r="C31" t="s">
        <v>94</v>
      </c>
      <c r="D31" t="s">
        <v>136</v>
      </c>
      <c r="E31" t="s">
        <v>561</v>
      </c>
      <c r="F31" s="102">
        <v>90.403580000000005</v>
      </c>
      <c r="G31" s="102">
        <v>2.5256669999999999</v>
      </c>
      <c r="H31" s="103">
        <v>309.49369999999999</v>
      </c>
      <c r="I31">
        <v>1</v>
      </c>
      <c r="J31">
        <v>100</v>
      </c>
      <c r="K31">
        <v>0</v>
      </c>
      <c r="L31" s="165">
        <f t="shared" si="0"/>
        <v>0</v>
      </c>
    </row>
    <row r="32" spans="1:12" s="129" customFormat="1">
      <c r="A32" t="s">
        <v>518</v>
      </c>
      <c r="B32">
        <v>2017</v>
      </c>
      <c r="C32" t="s">
        <v>94</v>
      </c>
      <c r="D32" t="s">
        <v>136</v>
      </c>
      <c r="E32" t="s">
        <v>562</v>
      </c>
      <c r="F32" s="102">
        <v>96.445179999999993</v>
      </c>
      <c r="G32" s="102">
        <v>1.4445460000000001</v>
      </c>
      <c r="H32" s="103">
        <v>355.35610000000003</v>
      </c>
      <c r="I32">
        <v>1</v>
      </c>
      <c r="J32">
        <v>100</v>
      </c>
      <c r="K32">
        <v>0</v>
      </c>
      <c r="L32" s="165">
        <f t="shared" si="0"/>
        <v>0</v>
      </c>
    </row>
    <row r="33" spans="1:12" s="129" customFormat="1">
      <c r="A33" t="s">
        <v>518</v>
      </c>
      <c r="B33">
        <v>2017</v>
      </c>
      <c r="C33" t="s">
        <v>94</v>
      </c>
      <c r="D33" t="s">
        <v>136</v>
      </c>
      <c r="E33" t="s">
        <v>563</v>
      </c>
      <c r="F33" s="102">
        <v>84.66086</v>
      </c>
      <c r="G33" s="102">
        <v>2.7707519999999999</v>
      </c>
      <c r="H33" s="103">
        <v>119.8061</v>
      </c>
      <c r="I33">
        <v>1</v>
      </c>
      <c r="J33">
        <v>100</v>
      </c>
      <c r="K33">
        <v>0</v>
      </c>
      <c r="L33" s="165">
        <f t="shared" si="0"/>
        <v>0</v>
      </c>
    </row>
    <row r="34" spans="1:12" s="129" customFormat="1">
      <c r="A34" t="s">
        <v>518</v>
      </c>
      <c r="B34">
        <v>2017</v>
      </c>
      <c r="C34" t="s">
        <v>94</v>
      </c>
      <c r="D34" t="s">
        <v>136</v>
      </c>
      <c r="E34" t="s">
        <v>564</v>
      </c>
      <c r="F34" s="102">
        <v>89.838880000000003</v>
      </c>
      <c r="G34" s="102">
        <v>1.8607739999999999</v>
      </c>
      <c r="H34" s="103">
        <v>1979.521</v>
      </c>
      <c r="I34">
        <v>1</v>
      </c>
      <c r="J34">
        <v>100</v>
      </c>
      <c r="K34">
        <v>0</v>
      </c>
      <c r="L34" s="165">
        <f t="shared" si="0"/>
        <v>0</v>
      </c>
    </row>
    <row r="35" spans="1:12" s="129" customFormat="1">
      <c r="A35" t="s">
        <v>518</v>
      </c>
      <c r="B35">
        <v>2017</v>
      </c>
      <c r="C35" t="s">
        <v>94</v>
      </c>
      <c r="D35" t="s">
        <v>136</v>
      </c>
      <c r="E35" t="s">
        <v>565</v>
      </c>
      <c r="F35" s="102">
        <v>88.604730000000004</v>
      </c>
      <c r="G35" s="102">
        <v>3.492804</v>
      </c>
      <c r="H35" s="103">
        <v>211.84630000000001</v>
      </c>
      <c r="I35">
        <v>1</v>
      </c>
      <c r="J35">
        <v>100</v>
      </c>
      <c r="K35">
        <v>0</v>
      </c>
      <c r="L35" s="165">
        <f t="shared" si="0"/>
        <v>0</v>
      </c>
    </row>
    <row r="36" spans="1:12" s="129" customFormat="1">
      <c r="A36" t="s">
        <v>518</v>
      </c>
      <c r="B36">
        <v>2017</v>
      </c>
      <c r="C36" t="s">
        <v>94</v>
      </c>
      <c r="D36" t="s">
        <v>136</v>
      </c>
      <c r="E36" t="s">
        <v>566</v>
      </c>
      <c r="F36" s="102">
        <v>94.780910000000006</v>
      </c>
      <c r="G36" s="102">
        <v>1.6206659999999999</v>
      </c>
      <c r="H36" s="103">
        <v>223.6183</v>
      </c>
      <c r="I36">
        <v>1</v>
      </c>
      <c r="J36">
        <v>100</v>
      </c>
      <c r="K36">
        <v>0</v>
      </c>
      <c r="L36" s="165">
        <f t="shared" si="0"/>
        <v>0</v>
      </c>
    </row>
    <row r="37" spans="1:12" s="129" customFormat="1">
      <c r="A37" t="s">
        <v>518</v>
      </c>
      <c r="B37">
        <v>2017</v>
      </c>
      <c r="C37" t="s">
        <v>94</v>
      </c>
      <c r="D37" t="s">
        <v>136</v>
      </c>
      <c r="E37" t="s">
        <v>567</v>
      </c>
      <c r="F37" s="102">
        <v>74.048450000000003</v>
      </c>
      <c r="G37" s="102">
        <v>7.1951549999999997</v>
      </c>
      <c r="H37" s="103">
        <v>39.138280000000002</v>
      </c>
      <c r="I37">
        <v>1</v>
      </c>
      <c r="J37">
        <v>100</v>
      </c>
      <c r="K37">
        <v>0</v>
      </c>
      <c r="L37" s="165">
        <f t="shared" si="0"/>
        <v>0</v>
      </c>
    </row>
    <row r="38" spans="1:12" s="129" customFormat="1">
      <c r="A38" t="s">
        <v>518</v>
      </c>
      <c r="B38">
        <v>2017</v>
      </c>
      <c r="C38" t="s">
        <v>94</v>
      </c>
      <c r="D38" t="s">
        <v>136</v>
      </c>
      <c r="E38" t="s">
        <v>568</v>
      </c>
      <c r="F38" s="102">
        <v>87.004270000000005</v>
      </c>
      <c r="G38" s="102">
        <v>2.6589160000000001</v>
      </c>
      <c r="H38" s="103">
        <v>55.924329999999998</v>
      </c>
      <c r="I38">
        <v>1</v>
      </c>
      <c r="J38">
        <v>100</v>
      </c>
      <c r="K38">
        <v>0</v>
      </c>
      <c r="L38" s="165">
        <f t="shared" si="0"/>
        <v>0</v>
      </c>
    </row>
    <row r="39" spans="1:12" s="129" customFormat="1">
      <c r="A39" t="s">
        <v>518</v>
      </c>
      <c r="B39">
        <v>2017</v>
      </c>
      <c r="C39" t="s">
        <v>94</v>
      </c>
      <c r="D39" t="s">
        <v>136</v>
      </c>
      <c r="E39" t="s">
        <v>569</v>
      </c>
      <c r="F39" s="102">
        <v>97.627529999999993</v>
      </c>
      <c r="G39" s="102">
        <v>1.01874</v>
      </c>
      <c r="H39" s="103">
        <v>195.2602</v>
      </c>
      <c r="I39">
        <v>1</v>
      </c>
      <c r="J39">
        <v>100</v>
      </c>
      <c r="K39">
        <v>0</v>
      </c>
      <c r="L39" s="165">
        <f t="shared" si="0"/>
        <v>0</v>
      </c>
    </row>
    <row r="40" spans="1:12" s="129" customFormat="1">
      <c r="A40" t="s">
        <v>518</v>
      </c>
      <c r="B40">
        <v>2017</v>
      </c>
      <c r="C40" t="s">
        <v>94</v>
      </c>
      <c r="D40" t="s">
        <v>136</v>
      </c>
      <c r="E40" t="s">
        <v>570</v>
      </c>
      <c r="F40" s="102">
        <v>97.711519999999993</v>
      </c>
      <c r="G40" s="102">
        <v>1.6487989999999999</v>
      </c>
      <c r="H40" s="103">
        <v>133.29509999999999</v>
      </c>
      <c r="I40">
        <v>1</v>
      </c>
      <c r="J40">
        <v>100</v>
      </c>
      <c r="K40">
        <v>0</v>
      </c>
      <c r="L40" s="165">
        <f t="shared" si="0"/>
        <v>0</v>
      </c>
    </row>
    <row r="41" spans="1:12" s="129" customFormat="1">
      <c r="A41"/>
      <c r="B41"/>
      <c r="C41"/>
      <c r="D41"/>
      <c r="E41"/>
      <c r="F41" s="102"/>
      <c r="G41" s="102"/>
      <c r="H41" s="103"/>
      <c r="I41"/>
      <c r="J41"/>
      <c r="K41"/>
      <c r="L41" s="165">
        <f t="shared" si="0"/>
        <v>0</v>
      </c>
    </row>
    <row r="42" spans="1:12" s="129" customFormat="1">
      <c r="A42"/>
      <c r="B42"/>
      <c r="C42"/>
      <c r="D42"/>
      <c r="E42"/>
      <c r="F42" s="102"/>
      <c r="G42" s="102"/>
      <c r="H42" s="103"/>
      <c r="I42"/>
      <c r="J42"/>
      <c r="K42"/>
      <c r="L42" s="165">
        <f t="shared" si="0"/>
        <v>0</v>
      </c>
    </row>
    <row r="43" spans="1:12" s="129" customFormat="1">
      <c r="A43"/>
      <c r="B43"/>
      <c r="C43"/>
      <c r="D43"/>
      <c r="E43"/>
      <c r="F43" s="102"/>
      <c r="G43" s="102"/>
      <c r="H43" s="103"/>
      <c r="I43"/>
      <c r="J43"/>
      <c r="K43"/>
      <c r="L43" s="165">
        <f t="shared" si="0"/>
        <v>0</v>
      </c>
    </row>
    <row r="44" spans="1:12" s="129" customFormat="1">
      <c r="A44"/>
      <c r="B44"/>
      <c r="C44"/>
      <c r="D44"/>
      <c r="E44"/>
      <c r="F44" s="102"/>
      <c r="G44" s="103"/>
      <c r="H44"/>
      <c r="I44"/>
      <c r="J44"/>
      <c r="K44" s="103"/>
      <c r="L44" s="165">
        <f t="shared" si="0"/>
        <v>0</v>
      </c>
    </row>
    <row r="45" spans="1:12" s="129" customFormat="1">
      <c r="A45"/>
      <c r="B45"/>
      <c r="C45"/>
      <c r="D45"/>
      <c r="E45"/>
      <c r="F45" s="102"/>
      <c r="G45" s="103"/>
      <c r="H45"/>
      <c r="I45"/>
      <c r="J45"/>
      <c r="K45" s="103"/>
      <c r="L45" s="165">
        <f t="shared" si="0"/>
        <v>0</v>
      </c>
    </row>
    <row r="46" spans="1:12" s="129" customFormat="1">
      <c r="A46"/>
      <c r="B46"/>
      <c r="C46"/>
      <c r="D46"/>
      <c r="E46"/>
      <c r="F46" s="102"/>
      <c r="G46" s="103"/>
      <c r="H46"/>
      <c r="I46"/>
      <c r="J46"/>
      <c r="K46" s="103"/>
      <c r="L46" s="165">
        <f t="shared" si="0"/>
        <v>0</v>
      </c>
    </row>
    <row r="47" spans="1:12" s="129" customFormat="1">
      <c r="A47"/>
      <c r="B47"/>
      <c r="C47"/>
      <c r="D47"/>
      <c r="E47"/>
      <c r="F47" s="102"/>
      <c r="G47" s="103"/>
      <c r="H47"/>
      <c r="I47"/>
      <c r="J47"/>
      <c r="K47" s="103"/>
      <c r="L47" s="165">
        <f t="shared" si="0"/>
        <v>0</v>
      </c>
    </row>
    <row r="48" spans="1:12" s="129" customFormat="1">
      <c r="A48"/>
      <c r="B48"/>
      <c r="C48"/>
      <c r="D48"/>
      <c r="E48"/>
      <c r="F48" s="102"/>
      <c r="G48" s="103"/>
      <c r="H48"/>
      <c r="I48"/>
      <c r="J48"/>
      <c r="K48" s="103"/>
      <c r="L48" s="165">
        <f t="shared" si="0"/>
        <v>0</v>
      </c>
    </row>
    <row r="49" spans="1:12" s="129" customFormat="1">
      <c r="A49"/>
      <c r="B49"/>
      <c r="C49"/>
      <c r="D49"/>
      <c r="E49"/>
      <c r="F49" s="102"/>
      <c r="G49" s="103"/>
      <c r="H49"/>
      <c r="I49"/>
      <c r="J49"/>
      <c r="K49" s="103"/>
      <c r="L49" s="165">
        <f t="shared" si="0"/>
        <v>0</v>
      </c>
    </row>
    <row r="50" spans="1:12" s="129" customFormat="1">
      <c r="A50"/>
      <c r="B50"/>
      <c r="C50"/>
      <c r="D50"/>
      <c r="E50"/>
      <c r="F50" s="102"/>
      <c r="G50" s="103"/>
      <c r="H50"/>
      <c r="I50"/>
      <c r="J50"/>
      <c r="K50" s="103"/>
      <c r="L50" s="165">
        <f t="shared" si="0"/>
        <v>0</v>
      </c>
    </row>
  </sheetData>
  <mergeCells count="1">
    <mergeCell ref="F3:H3"/>
  </mergeCells>
  <phoneticPr fontId="8" type="noConversion"/>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28382-BCD6-42F9-B37F-AA694684E54D}">
  <sheetPr codeName="Sheet14">
    <tabColor theme="9" tint="0.59999389629810485"/>
  </sheetPr>
  <dimension ref="A1:Q50"/>
  <sheetViews>
    <sheetView zoomScaleNormal="100" workbookViewId="0">
      <pane ySplit="6" topLeftCell="A7" activePane="bottomLeft" state="frozen"/>
      <selection pane="bottomLeft" activeCell="I5" sqref="I5"/>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7" width="16.26953125" style="106" customWidth="1"/>
    <col min="8" max="9" width="19.7265625" style="105" bestFit="1" customWidth="1"/>
    <col min="10" max="17" width="11.81640625" style="107" customWidth="1"/>
    <col min="18" max="16384" width="9.1796875" style="107"/>
  </cols>
  <sheetData>
    <row r="1" spans="1:17" s="34" customFormat="1" ht="21">
      <c r="A1" s="62" t="s">
        <v>270</v>
      </c>
      <c r="F1" s="66"/>
      <c r="G1" s="66"/>
      <c r="H1" s="70"/>
      <c r="I1" s="70"/>
    </row>
    <row r="2" spans="1:17" s="34" customFormat="1">
      <c r="F2" s="66"/>
      <c r="G2" s="66"/>
      <c r="H2" s="70"/>
      <c r="I2" s="70"/>
    </row>
    <row r="3" spans="1:17" s="39" customFormat="1" ht="18.5">
      <c r="A3" s="101" t="s">
        <v>463</v>
      </c>
      <c r="D3" s="101"/>
      <c r="E3" s="101"/>
      <c r="F3" s="101"/>
      <c r="G3" s="101"/>
      <c r="H3" s="101"/>
      <c r="I3" s="101"/>
      <c r="J3" s="227" t="s">
        <v>213</v>
      </c>
      <c r="K3" s="227"/>
      <c r="L3" s="227"/>
      <c r="M3" s="227"/>
      <c r="N3" s="227" t="s">
        <v>214</v>
      </c>
      <c r="O3" s="227"/>
      <c r="P3" s="227"/>
      <c r="Q3" s="227"/>
    </row>
    <row r="4" spans="1:17" s="47" customFormat="1" ht="39">
      <c r="A4" s="47" t="s">
        <v>516</v>
      </c>
      <c r="B4" s="47" t="s">
        <v>517</v>
      </c>
      <c r="C4" s="47" t="s">
        <v>215</v>
      </c>
      <c r="D4" s="47" t="s">
        <v>216</v>
      </c>
      <c r="E4" s="47" t="s">
        <v>217</v>
      </c>
      <c r="F4" s="67" t="s">
        <v>219</v>
      </c>
      <c r="G4" s="67" t="s">
        <v>465</v>
      </c>
      <c r="H4" s="71" t="s">
        <v>220</v>
      </c>
      <c r="I4" s="47" t="s">
        <v>271</v>
      </c>
      <c r="J4" s="47" t="s">
        <v>206</v>
      </c>
      <c r="K4" s="47" t="s">
        <v>207</v>
      </c>
      <c r="L4" s="47" t="s">
        <v>208</v>
      </c>
      <c r="M4" s="47" t="s">
        <v>209</v>
      </c>
      <c r="N4" s="47" t="s">
        <v>2</v>
      </c>
      <c r="O4" s="47" t="s">
        <v>210</v>
      </c>
      <c r="P4" s="47" t="s">
        <v>211</v>
      </c>
      <c r="Q4" s="47" t="s">
        <v>212</v>
      </c>
    </row>
    <row r="5" spans="1:17" s="80" customFormat="1" ht="25.5" customHeight="1">
      <c r="F5" s="82" t="s">
        <v>310</v>
      </c>
      <c r="G5" s="82" t="s">
        <v>354</v>
      </c>
      <c r="H5" s="149" t="str">
        <f>'DATA INPUT - nonordered'!$I$5</f>
        <v/>
      </c>
      <c r="I5" s="149" t="str">
        <f>'DATA INPUT - nonordered'!$K$5</f>
        <v/>
      </c>
      <c r="K5" s="83"/>
      <c r="N5" s="80" t="s">
        <v>355</v>
      </c>
      <c r="O5" s="83" t="s">
        <v>356</v>
      </c>
      <c r="P5" s="80" t="s">
        <v>357</v>
      </c>
      <c r="Q5" s="80" t="s">
        <v>358</v>
      </c>
    </row>
    <row r="6" spans="1:17" s="34" customFormat="1" ht="16.5">
      <c r="A6" s="43" t="s">
        <v>516</v>
      </c>
      <c r="B6" s="43" t="s">
        <v>517</v>
      </c>
      <c r="C6" s="43" t="s">
        <v>83</v>
      </c>
      <c r="D6" s="43" t="s">
        <v>84</v>
      </c>
      <c r="E6" s="43" t="s">
        <v>85</v>
      </c>
      <c r="F6" s="75" t="s">
        <v>87</v>
      </c>
      <c r="G6" s="75" t="s">
        <v>88</v>
      </c>
      <c r="H6" s="44" t="s">
        <v>89</v>
      </c>
      <c r="I6" s="44" t="s">
        <v>135</v>
      </c>
      <c r="J6" s="45" t="s">
        <v>234</v>
      </c>
      <c r="K6" s="45" t="s">
        <v>235</v>
      </c>
      <c r="L6" s="45" t="s">
        <v>272</v>
      </c>
      <c r="M6" s="45" t="s">
        <v>273</v>
      </c>
      <c r="N6" s="46" t="s">
        <v>90</v>
      </c>
      <c r="O6" s="46" t="s">
        <v>91</v>
      </c>
      <c r="P6" s="46" t="s">
        <v>92</v>
      </c>
      <c r="Q6" s="46" t="s">
        <v>93</v>
      </c>
    </row>
    <row r="7" spans="1:17"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7" cm="1">
        <f t="array" ref="G7">IF(INDEX('DATA INPUT - nonordered'!G:G,ROW(G7))="","",INDEX('DATA INPUT - nonordered'!G:G,ROW(G7)))</f>
        <v>1.538443</v>
      </c>
      <c r="H7" s="36" cm="1">
        <f t="array" ref="H7">IF(INDEX('DATA INPUT - nonordered'!I:I,ROW(H7))="","",INDEX('DATA INPUT - nonordered'!I:I,ROW(H7)))</f>
        <v>1</v>
      </c>
      <c r="I7" s="36" cm="1">
        <f t="array" ref="I7">IF(INDEX('DATA INPUT - nonordered'!K:K,ROW(I7))="","",INDEX('DATA INPUT - nonordered'!K:K,ROW(I7)))</f>
        <v>0</v>
      </c>
      <c r="J7" s="69">
        <f>IF(AND(SUM(I:I)=0,AVERAGE(H:H)=1),MAX(F:F),
IF(AND(SUM(I:I)=0,AVERAGE(H:H)=0),MIN(F:F),
IF(AND(SUM(I:I)=1,AVERAGE(H:H)=1),INDEX(F:F,MATCH(1,I:I,0)),
IF(AND(SUM(I:I)=1,AVERAGE(H:H)=0),MAX(F:F),""))))</f>
        <v>100</v>
      </c>
      <c r="K7" s="69">
        <f>IF(AND(SUM(I:I)=0,AVERAGE(H:H)=1),MIN(F:F),
IF(AND(SUM(I:I)=0,AVERAGE(H:H)=0),MAX(F:F),
IF(AND(SUM(I:I)=1,AVERAGE(H:H)=1),MAX(F:F),
IF(AND(SUM(I:I)=1,AVERAGE(H:H)=0),INDEX(F:F,MATCH(1,I:I,0)),""))))</f>
        <v>64.195269999999994</v>
      </c>
      <c r="L7" s="69">
        <f>IF(AND(SUM(I:I)=0,AVERAGE(H:H)=1),INDEX(G:G,MATCH(MAX(F:F),F:F,0)),
IF(AND(SUM(I:I)=0,AVERAGE(H:H)=0),INDEX(G:G,MATCH(MIN(F:F),F:F,0)),
IF(AND(SUM(I:I)=1,AVERAGE(H:H)=1),INDEX(G:G,MATCH(1,I:I,0)),
IF(AND(SUM(I:I)=1,AVERAGE(H:H)=0),INDEX(G:G,MATCH(MAX(F:F),F:F,0)),""))))</f>
        <v>0</v>
      </c>
      <c r="M7" s="69">
        <f>IF(AND(SUM(I:I)=0,AVERAGE(H:H)=1),INDEX(G:G,MATCH(MIN(F:F),F:F,0)),
IF(AND(SUM(I:I)=0,AVERAGE(H:H)=0),INDEX(G:G,MATCH(MAX(F:F),F:F,0)),
IF(AND(SUM(I:I)=1,AVERAGE(H:H)=1),INDEX(G:G,MATCH(MAX(F:F),F:F,0)),
IF(AND(SUM(I:I)=1,AVERAGE(H:H)=0),INDEX(G:G,MATCH(1,I:I,0)),""))))</f>
        <v>7.0518599999999996</v>
      </c>
      <c r="N7" s="42">
        <f>IFERROR(J7-K7,"")</f>
        <v>35.804730000000006</v>
      </c>
      <c r="O7" s="42">
        <f>IFERROR(SQRT(L7^2+M7^2),"")</f>
        <v>7.0518599999999996</v>
      </c>
      <c r="P7" s="42">
        <f>IFERROR(IF(O7=0,0,N7-1.96*O7),"")</f>
        <v>21.98308440000001</v>
      </c>
      <c r="Q7" s="42">
        <f>IFERROR(IF(O7=0,0,N7+1.96*O7),"")</f>
        <v>49.626375600000003</v>
      </c>
    </row>
    <row r="8" spans="1:17"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7" cm="1">
        <f t="array" ref="G8">IF(INDEX('DATA INPUT - nonordered'!G:G,ROW(G8))="","",INDEX('DATA INPUT - nonordered'!G:G,ROW(G8)))</f>
        <v>0</v>
      </c>
      <c r="H8" s="36" cm="1">
        <f t="array" ref="H8">IF(INDEX('DATA INPUT - nonordered'!I:I,ROW(H8))="","",INDEX('DATA INPUT - nonordered'!I:I,ROW(H8)))</f>
        <v>1</v>
      </c>
      <c r="I8" s="36" cm="1">
        <f t="array" ref="I8">IF(INDEX('DATA INPUT - nonordered'!K:K,ROW(I8))="","",INDEX('DATA INPUT - nonordered'!K:K,ROW(I8)))</f>
        <v>0</v>
      </c>
    </row>
    <row r="9" spans="1:17"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7" cm="1">
        <f t="array" ref="G9">IF(INDEX('DATA INPUT - nonordered'!G:G,ROW(G9))="","",INDEX('DATA INPUT - nonordered'!G:G,ROW(G9)))</f>
        <v>1.267644</v>
      </c>
      <c r="H9" s="36" cm="1">
        <f t="array" ref="H9">IF(INDEX('DATA INPUT - nonordered'!I:I,ROW(H9))="","",INDEX('DATA INPUT - nonordered'!I:I,ROW(H9)))</f>
        <v>1</v>
      </c>
      <c r="I9" s="36" cm="1">
        <f t="array" ref="I9">IF(INDEX('DATA INPUT - nonordered'!K:K,ROW(I9))="","",INDEX('DATA INPUT - nonordered'!K:K,ROW(I9)))</f>
        <v>0</v>
      </c>
    </row>
    <row r="10" spans="1:17"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7" cm="1">
        <f t="array" ref="G10">IF(INDEX('DATA INPUT - nonordered'!G:G,ROW(G10))="","",INDEX('DATA INPUT - nonordered'!G:G,ROW(G10)))</f>
        <v>3.5440529999999999</v>
      </c>
      <c r="H10" s="36" cm="1">
        <f t="array" ref="H10">IF(INDEX('DATA INPUT - nonordered'!I:I,ROW(H10))="","",INDEX('DATA INPUT - nonordered'!I:I,ROW(H10)))</f>
        <v>1</v>
      </c>
      <c r="I10" s="36" cm="1">
        <f t="array" ref="I10">IF(INDEX('DATA INPUT - nonordered'!K:K,ROW(I10))="","",INDEX('DATA INPUT - nonordered'!K:K,ROW(I10)))</f>
        <v>0</v>
      </c>
    </row>
    <row r="11" spans="1:17"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7" cm="1">
        <f t="array" ref="G11">IF(INDEX('DATA INPUT - nonordered'!G:G,ROW(G11))="","",INDEX('DATA INPUT - nonordered'!G:G,ROW(G11)))</f>
        <v>2.774006</v>
      </c>
      <c r="H11" s="36" cm="1">
        <f t="array" ref="H11">IF(INDEX('DATA INPUT - nonordered'!I:I,ROW(H11))="","",INDEX('DATA INPUT - nonordered'!I:I,ROW(H11)))</f>
        <v>1</v>
      </c>
      <c r="I11" s="36" cm="1">
        <f t="array" ref="I11">IF(INDEX('DATA INPUT - nonordered'!K:K,ROW(I11))="","",INDEX('DATA INPUT - nonordered'!K:K,ROW(I11)))</f>
        <v>0</v>
      </c>
    </row>
    <row r="12" spans="1:17"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7" cm="1">
        <f t="array" ref="G12">IF(INDEX('DATA INPUT - nonordered'!G:G,ROW(G12))="","",INDEX('DATA INPUT - nonordered'!G:G,ROW(G12)))</f>
        <v>0.64761159999999995</v>
      </c>
      <c r="H12" s="36" cm="1">
        <f t="array" ref="H12">IF(INDEX('DATA INPUT - nonordered'!I:I,ROW(H12))="","",INDEX('DATA INPUT - nonordered'!I:I,ROW(H12)))</f>
        <v>1</v>
      </c>
      <c r="I12" s="36" cm="1">
        <f t="array" ref="I12">IF(INDEX('DATA INPUT - nonordered'!K:K,ROW(I12))="","",INDEX('DATA INPUT - nonordered'!K:K,ROW(I12)))</f>
        <v>0</v>
      </c>
    </row>
    <row r="13" spans="1:17"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7" cm="1">
        <f t="array" ref="G13">IF(INDEX('DATA INPUT - nonordered'!G:G,ROW(G13))="","",INDEX('DATA INPUT - nonordered'!G:G,ROW(G13)))</f>
        <v>3.9455460000000002</v>
      </c>
      <c r="H13" s="36" cm="1">
        <f t="array" ref="H13">IF(INDEX('DATA INPUT - nonordered'!I:I,ROW(H13))="","",INDEX('DATA INPUT - nonordered'!I:I,ROW(H13)))</f>
        <v>1</v>
      </c>
      <c r="I13" s="36" cm="1">
        <f t="array" ref="I13">IF(INDEX('DATA INPUT - nonordered'!K:K,ROW(I13))="","",INDEX('DATA INPUT - nonordered'!K:K,ROW(I13)))</f>
        <v>0</v>
      </c>
    </row>
    <row r="14" spans="1:17"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7" cm="1">
        <f t="array" ref="G14">IF(INDEX('DATA INPUT - nonordered'!G:G,ROW(G14))="","",INDEX('DATA INPUT - nonordered'!G:G,ROW(G14)))</f>
        <v>2.5746129999999998</v>
      </c>
      <c r="H14" s="36" cm="1">
        <f t="array" ref="H14">IF(INDEX('DATA INPUT - nonordered'!I:I,ROW(H14))="","",INDEX('DATA INPUT - nonordered'!I:I,ROW(H14)))</f>
        <v>1</v>
      </c>
      <c r="I14" s="36" cm="1">
        <f t="array" ref="I14">IF(INDEX('DATA INPUT - nonordered'!K:K,ROW(I14))="","",INDEX('DATA INPUT - nonordered'!K:K,ROW(I14)))</f>
        <v>0</v>
      </c>
    </row>
    <row r="15" spans="1:17"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7" cm="1">
        <f t="array" ref="G15">IF(INDEX('DATA INPUT - nonordered'!G:G,ROW(G15))="","",INDEX('DATA INPUT - nonordered'!G:G,ROW(G15)))</f>
        <v>1.0449360000000001</v>
      </c>
      <c r="H15" s="36" cm="1">
        <f t="array" ref="H15">IF(INDEX('DATA INPUT - nonordered'!I:I,ROW(H15))="","",INDEX('DATA INPUT - nonordered'!I:I,ROW(H15)))</f>
        <v>1</v>
      </c>
      <c r="I15" s="36" cm="1">
        <f t="array" ref="I15">IF(INDEX('DATA INPUT - nonordered'!K:K,ROW(I15))="","",INDEX('DATA INPUT - nonordered'!K:K,ROW(I15)))</f>
        <v>0</v>
      </c>
    </row>
    <row r="16" spans="1:17"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7" cm="1">
        <f t="array" ref="G16">IF(INDEX('DATA INPUT - nonordered'!G:G,ROW(G16))="","",INDEX('DATA INPUT - nonordered'!G:G,ROW(G16)))</f>
        <v>1.203287</v>
      </c>
      <c r="H16" s="36" cm="1">
        <f t="array" ref="H16">IF(INDEX('DATA INPUT - nonordered'!I:I,ROW(H16))="","",INDEX('DATA INPUT - nonordered'!I:I,ROW(H16)))</f>
        <v>1</v>
      </c>
      <c r="I16" s="36" cm="1">
        <f t="array" ref="I16">IF(INDEX('DATA INPUT - nonordered'!K:K,ROW(I16))="","",INDEX('DATA INPUT - nonordered'!K:K,ROW(I16)))</f>
        <v>0</v>
      </c>
    </row>
    <row r="17" spans="1:9"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7" cm="1">
        <f t="array" ref="G17">IF(INDEX('DATA INPUT - nonordered'!G:G,ROW(G17))="","",INDEX('DATA INPUT - nonordered'!G:G,ROW(G17)))</f>
        <v>3.2323059999999999</v>
      </c>
      <c r="H17" s="36" cm="1">
        <f t="array" ref="H17">IF(INDEX('DATA INPUT - nonordered'!I:I,ROW(H17))="","",INDEX('DATA INPUT - nonordered'!I:I,ROW(H17)))</f>
        <v>1</v>
      </c>
      <c r="I17" s="36" cm="1">
        <f t="array" ref="I17">IF(INDEX('DATA INPUT - nonordered'!K:K,ROW(I17))="","",INDEX('DATA INPUT - nonordered'!K:K,ROW(I17)))</f>
        <v>0</v>
      </c>
    </row>
    <row r="18" spans="1:9"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7" cm="1">
        <f t="array" ref="G18">IF(INDEX('DATA INPUT - nonordered'!G:G,ROW(G18))="","",INDEX('DATA INPUT - nonordered'!G:G,ROW(G18)))</f>
        <v>2.4667279999999998</v>
      </c>
      <c r="H18" s="36" cm="1">
        <f t="array" ref="H18">IF(INDEX('DATA INPUT - nonordered'!I:I,ROW(H18))="","",INDEX('DATA INPUT - nonordered'!I:I,ROW(H18)))</f>
        <v>1</v>
      </c>
      <c r="I18" s="36" cm="1">
        <f t="array" ref="I18">IF(INDEX('DATA INPUT - nonordered'!K:K,ROW(I18))="","",INDEX('DATA INPUT - nonordered'!K:K,ROW(I18)))</f>
        <v>0</v>
      </c>
    </row>
    <row r="19" spans="1:9"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7" cm="1">
        <f t="array" ref="G19">IF(INDEX('DATA INPUT - nonordered'!G:G,ROW(G19))="","",INDEX('DATA INPUT - nonordered'!G:G,ROW(G19)))</f>
        <v>0.71730320000000003</v>
      </c>
      <c r="H19" s="36" cm="1">
        <f t="array" ref="H19">IF(INDEX('DATA INPUT - nonordered'!I:I,ROW(H19))="","",INDEX('DATA INPUT - nonordered'!I:I,ROW(H19)))</f>
        <v>1</v>
      </c>
      <c r="I19" s="36" cm="1">
        <f t="array" ref="I19">IF(INDEX('DATA INPUT - nonordered'!K:K,ROW(I19))="","",INDEX('DATA INPUT - nonordered'!K:K,ROW(I19)))</f>
        <v>0</v>
      </c>
    </row>
    <row r="20" spans="1:9"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7" cm="1">
        <f t="array" ref="G20">IF(INDEX('DATA INPUT - nonordered'!G:G,ROW(G20))="","",INDEX('DATA INPUT - nonordered'!G:G,ROW(G20)))</f>
        <v>4.131183</v>
      </c>
      <c r="H20" s="36" cm="1">
        <f t="array" ref="H20">IF(INDEX('DATA INPUT - nonordered'!I:I,ROW(H20))="","",INDEX('DATA INPUT - nonordered'!I:I,ROW(H20)))</f>
        <v>1</v>
      </c>
      <c r="I20" s="36" cm="1">
        <f t="array" ref="I20">IF(INDEX('DATA INPUT - nonordered'!K:K,ROW(I20))="","",INDEX('DATA INPUT - nonordered'!K:K,ROW(I20)))</f>
        <v>0</v>
      </c>
    </row>
    <row r="21" spans="1:9"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7" cm="1">
        <f t="array" ref="G21">IF(INDEX('DATA INPUT - nonordered'!G:G,ROW(G21))="","",INDEX('DATA INPUT - nonordered'!G:G,ROW(G21)))</f>
        <v>2.7030110000000001</v>
      </c>
      <c r="H21" s="36" cm="1">
        <f t="array" ref="H21">IF(INDEX('DATA INPUT - nonordered'!I:I,ROW(H21))="","",INDEX('DATA INPUT - nonordered'!I:I,ROW(H21)))</f>
        <v>1</v>
      </c>
      <c r="I21" s="36" cm="1">
        <f t="array" ref="I21">IF(INDEX('DATA INPUT - nonordered'!K:K,ROW(I21))="","",INDEX('DATA INPUT - nonordered'!K:K,ROW(I21)))</f>
        <v>0</v>
      </c>
    </row>
    <row r="22" spans="1:9"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7" cm="1">
        <f t="array" ref="G22">IF(INDEX('DATA INPUT - nonordered'!G:G,ROW(G22))="","",INDEX('DATA INPUT - nonordered'!G:G,ROW(G22)))</f>
        <v>3.6361400000000001</v>
      </c>
      <c r="H22" s="36" cm="1">
        <f t="array" ref="H22">IF(INDEX('DATA INPUT - nonordered'!I:I,ROW(H22))="","",INDEX('DATA INPUT - nonordered'!I:I,ROW(H22)))</f>
        <v>1</v>
      </c>
      <c r="I22" s="36" cm="1">
        <f t="array" ref="I22">IF(INDEX('DATA INPUT - nonordered'!K:K,ROW(I22))="","",INDEX('DATA INPUT - nonordered'!K:K,ROW(I22)))</f>
        <v>0</v>
      </c>
    </row>
    <row r="23" spans="1:9"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7" cm="1">
        <f t="array" ref="G23">IF(INDEX('DATA INPUT - nonordered'!G:G,ROW(G23))="","",INDEX('DATA INPUT - nonordered'!G:G,ROW(G23)))</f>
        <v>2.5278770000000002</v>
      </c>
      <c r="H23" s="36" cm="1">
        <f t="array" ref="H23">IF(INDEX('DATA INPUT - nonordered'!I:I,ROW(H23))="","",INDEX('DATA INPUT - nonordered'!I:I,ROW(H23)))</f>
        <v>1</v>
      </c>
      <c r="I23" s="36" cm="1">
        <f t="array" ref="I23">IF(INDEX('DATA INPUT - nonordered'!K:K,ROW(I23))="","",INDEX('DATA INPUT - nonordered'!K:K,ROW(I23)))</f>
        <v>0</v>
      </c>
    </row>
    <row r="24" spans="1:9"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7" cm="1">
        <f t="array" ref="G24">IF(INDEX('DATA INPUT - nonordered'!G:G,ROW(G24))="","",INDEX('DATA INPUT - nonordered'!G:G,ROW(G24)))</f>
        <v>3.9083299999999999</v>
      </c>
      <c r="H24" s="36" cm="1">
        <f t="array" ref="H24">IF(INDEX('DATA INPUT - nonordered'!I:I,ROW(H24))="","",INDEX('DATA INPUT - nonordered'!I:I,ROW(H24)))</f>
        <v>1</v>
      </c>
      <c r="I24" s="36" cm="1">
        <f t="array" ref="I24">IF(INDEX('DATA INPUT - nonordered'!K:K,ROW(I24))="","",INDEX('DATA INPUT - nonordered'!K:K,ROW(I24)))</f>
        <v>0</v>
      </c>
    </row>
    <row r="25" spans="1:9"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7" cm="1">
        <f t="array" ref="G25">IF(INDEX('DATA INPUT - nonordered'!G:G,ROW(G25))="","",INDEX('DATA INPUT - nonordered'!G:G,ROW(G25)))</f>
        <v>2.4048400000000001</v>
      </c>
      <c r="H25" s="36" cm="1">
        <f t="array" ref="H25">IF(INDEX('DATA INPUT - nonordered'!I:I,ROW(H25))="","",INDEX('DATA INPUT - nonordered'!I:I,ROW(H25)))</f>
        <v>1</v>
      </c>
      <c r="I25" s="36" cm="1">
        <f t="array" ref="I25">IF(INDEX('DATA INPUT - nonordered'!K:K,ROW(I25))="","",INDEX('DATA INPUT - nonordered'!K:K,ROW(I25)))</f>
        <v>0</v>
      </c>
    </row>
    <row r="26" spans="1:9"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7" cm="1">
        <f t="array" ref="G26">IF(INDEX('DATA INPUT - nonordered'!G:G,ROW(G26))="","",INDEX('DATA INPUT - nonordered'!G:G,ROW(G26)))</f>
        <v>2.9003359999999998</v>
      </c>
      <c r="H26" s="36" cm="1">
        <f t="array" ref="H26">IF(INDEX('DATA INPUT - nonordered'!I:I,ROW(H26))="","",INDEX('DATA INPUT - nonordered'!I:I,ROW(H26)))</f>
        <v>1</v>
      </c>
      <c r="I26" s="36" cm="1">
        <f t="array" ref="I26">IF(INDEX('DATA INPUT - nonordered'!K:K,ROW(I26))="","",INDEX('DATA INPUT - nonordered'!K:K,ROW(I26)))</f>
        <v>0</v>
      </c>
    </row>
    <row r="27" spans="1:9"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7" cm="1">
        <f t="array" ref="G27">IF(INDEX('DATA INPUT - nonordered'!G:G,ROW(G27))="","",INDEX('DATA INPUT - nonordered'!G:G,ROW(G27)))</f>
        <v>7.0518599999999996</v>
      </c>
      <c r="H27" s="36" cm="1">
        <f t="array" ref="H27">IF(INDEX('DATA INPUT - nonordered'!I:I,ROW(H27))="","",INDEX('DATA INPUT - nonordered'!I:I,ROW(H27)))</f>
        <v>1</v>
      </c>
      <c r="I27" s="36" cm="1">
        <f t="array" ref="I27">IF(INDEX('DATA INPUT - nonordered'!K:K,ROW(I27))="","",INDEX('DATA INPUT - nonordered'!K:K,ROW(I27)))</f>
        <v>0</v>
      </c>
    </row>
    <row r="28" spans="1:9"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7" cm="1">
        <f t="array" ref="G28">IF(INDEX('DATA INPUT - nonordered'!G:G,ROW(G28))="","",INDEX('DATA INPUT - nonordered'!G:G,ROW(G28)))</f>
        <v>7.2006810000000003</v>
      </c>
      <c r="H28" s="36" cm="1">
        <f t="array" ref="H28">IF(INDEX('DATA INPUT - nonordered'!I:I,ROW(H28))="","",INDEX('DATA INPUT - nonordered'!I:I,ROW(H28)))</f>
        <v>1</v>
      </c>
      <c r="I28" s="36" cm="1">
        <f t="array" ref="I28">IF(INDEX('DATA INPUT - nonordered'!K:K,ROW(I28))="","",INDEX('DATA INPUT - nonordered'!K:K,ROW(I28)))</f>
        <v>0</v>
      </c>
    </row>
    <row r="29" spans="1:9"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7" cm="1">
        <f t="array" ref="G29">IF(INDEX('DATA INPUT - nonordered'!G:G,ROW(G29))="","",INDEX('DATA INPUT - nonordered'!G:G,ROW(G29)))</f>
        <v>0.44766240000000002</v>
      </c>
      <c r="H29" s="36" cm="1">
        <f t="array" ref="H29">IF(INDEX('DATA INPUT - nonordered'!I:I,ROW(H29))="","",INDEX('DATA INPUT - nonordered'!I:I,ROW(H29)))</f>
        <v>1</v>
      </c>
      <c r="I29" s="36" cm="1">
        <f t="array" ref="I29">IF(INDEX('DATA INPUT - nonordered'!K:K,ROW(I29))="","",INDEX('DATA INPUT - nonordered'!K:K,ROW(I29)))</f>
        <v>0</v>
      </c>
    </row>
    <row r="30" spans="1:9"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7" cm="1">
        <f t="array" ref="G30">IF(INDEX('DATA INPUT - nonordered'!G:G,ROW(G30))="","",INDEX('DATA INPUT - nonordered'!G:G,ROW(G30)))</f>
        <v>2.9314879999999999</v>
      </c>
      <c r="H30" s="36" cm="1">
        <f t="array" ref="H30">IF(INDEX('DATA INPUT - nonordered'!I:I,ROW(H30))="","",INDEX('DATA INPUT - nonordered'!I:I,ROW(H30)))</f>
        <v>1</v>
      </c>
      <c r="I30" s="36" cm="1">
        <f t="array" ref="I30">IF(INDEX('DATA INPUT - nonordered'!K:K,ROW(I30))="","",INDEX('DATA INPUT - nonordered'!K:K,ROW(I30)))</f>
        <v>0</v>
      </c>
    </row>
    <row r="31" spans="1:9"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7" cm="1">
        <f t="array" ref="G31">IF(INDEX('DATA INPUT - nonordered'!G:G,ROW(G31))="","",INDEX('DATA INPUT - nonordered'!G:G,ROW(G31)))</f>
        <v>2.5256669999999999</v>
      </c>
      <c r="H31" s="36" cm="1">
        <f t="array" ref="H31">IF(INDEX('DATA INPUT - nonordered'!I:I,ROW(H31))="","",INDEX('DATA INPUT - nonordered'!I:I,ROW(H31)))</f>
        <v>1</v>
      </c>
      <c r="I31" s="36" cm="1">
        <f t="array" ref="I31">IF(INDEX('DATA INPUT - nonordered'!K:K,ROW(I31))="","",INDEX('DATA INPUT - nonordered'!K:K,ROW(I31)))</f>
        <v>0</v>
      </c>
    </row>
    <row r="32" spans="1:9"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7" cm="1">
        <f t="array" ref="G32">IF(INDEX('DATA INPUT - nonordered'!G:G,ROW(G32))="","",INDEX('DATA INPUT - nonordered'!G:G,ROW(G32)))</f>
        <v>1.4445460000000001</v>
      </c>
      <c r="H32" s="36" cm="1">
        <f t="array" ref="H32">IF(INDEX('DATA INPUT - nonordered'!I:I,ROW(H32))="","",INDEX('DATA INPUT - nonordered'!I:I,ROW(H32)))</f>
        <v>1</v>
      </c>
      <c r="I32" s="36" cm="1">
        <f t="array" ref="I32">IF(INDEX('DATA INPUT - nonordered'!K:K,ROW(I32))="","",INDEX('DATA INPUT - nonordered'!K:K,ROW(I32)))</f>
        <v>0</v>
      </c>
    </row>
    <row r="33" spans="1:9"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7" cm="1">
        <f t="array" ref="G33">IF(INDEX('DATA INPUT - nonordered'!G:G,ROW(G33))="","",INDEX('DATA INPUT - nonordered'!G:G,ROW(G33)))</f>
        <v>2.7707519999999999</v>
      </c>
      <c r="H33" s="36" cm="1">
        <f t="array" ref="H33">IF(INDEX('DATA INPUT - nonordered'!I:I,ROW(H33))="","",INDEX('DATA INPUT - nonordered'!I:I,ROW(H33)))</f>
        <v>1</v>
      </c>
      <c r="I33" s="36" cm="1">
        <f t="array" ref="I33">IF(INDEX('DATA INPUT - nonordered'!K:K,ROW(I33))="","",INDEX('DATA INPUT - nonordered'!K:K,ROW(I33)))</f>
        <v>0</v>
      </c>
    </row>
    <row r="34" spans="1:9"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7" cm="1">
        <f t="array" ref="G34">IF(INDEX('DATA INPUT - nonordered'!G:G,ROW(G34))="","",INDEX('DATA INPUT - nonordered'!G:G,ROW(G34)))</f>
        <v>1.8607739999999999</v>
      </c>
      <c r="H34" s="36" cm="1">
        <f t="array" ref="H34">IF(INDEX('DATA INPUT - nonordered'!I:I,ROW(H34))="","",INDEX('DATA INPUT - nonordered'!I:I,ROW(H34)))</f>
        <v>1</v>
      </c>
      <c r="I34" s="36" cm="1">
        <f t="array" ref="I34">IF(INDEX('DATA INPUT - nonordered'!K:K,ROW(I34))="","",INDEX('DATA INPUT - nonordered'!K:K,ROW(I34)))</f>
        <v>0</v>
      </c>
    </row>
    <row r="35" spans="1:9"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7" cm="1">
        <f t="array" ref="G35">IF(INDEX('DATA INPUT - nonordered'!G:G,ROW(G35))="","",INDEX('DATA INPUT - nonordered'!G:G,ROW(G35)))</f>
        <v>3.492804</v>
      </c>
      <c r="H35" s="36" cm="1">
        <f t="array" ref="H35">IF(INDEX('DATA INPUT - nonordered'!I:I,ROW(H35))="","",INDEX('DATA INPUT - nonordered'!I:I,ROW(H35)))</f>
        <v>1</v>
      </c>
      <c r="I35" s="36" cm="1">
        <f t="array" ref="I35">IF(INDEX('DATA INPUT - nonordered'!K:K,ROW(I35))="","",INDEX('DATA INPUT - nonordered'!K:K,ROW(I35)))</f>
        <v>0</v>
      </c>
    </row>
    <row r="36" spans="1:9"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7" cm="1">
        <f t="array" ref="G36">IF(INDEX('DATA INPUT - nonordered'!G:G,ROW(G36))="","",INDEX('DATA INPUT - nonordered'!G:G,ROW(G36)))</f>
        <v>1.6206659999999999</v>
      </c>
      <c r="H36" s="36" cm="1">
        <f t="array" ref="H36">IF(INDEX('DATA INPUT - nonordered'!I:I,ROW(H36))="","",INDEX('DATA INPUT - nonordered'!I:I,ROW(H36)))</f>
        <v>1</v>
      </c>
      <c r="I36" s="36" cm="1">
        <f t="array" ref="I36">IF(INDEX('DATA INPUT - nonordered'!K:K,ROW(I36))="","",INDEX('DATA INPUT - nonordered'!K:K,ROW(I36)))</f>
        <v>0</v>
      </c>
    </row>
    <row r="37" spans="1:9"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7" cm="1">
        <f t="array" ref="G37">IF(INDEX('DATA INPUT - nonordered'!G:G,ROW(G37))="","",INDEX('DATA INPUT - nonordered'!G:G,ROW(G37)))</f>
        <v>7.1951549999999997</v>
      </c>
      <c r="H37" s="36" cm="1">
        <f t="array" ref="H37">IF(INDEX('DATA INPUT - nonordered'!I:I,ROW(H37))="","",INDEX('DATA INPUT - nonordered'!I:I,ROW(H37)))</f>
        <v>1</v>
      </c>
      <c r="I37" s="36" cm="1">
        <f t="array" ref="I37">IF(INDEX('DATA INPUT - nonordered'!K:K,ROW(I37))="","",INDEX('DATA INPUT - nonordered'!K:K,ROW(I37)))</f>
        <v>0</v>
      </c>
    </row>
    <row r="38" spans="1:9"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7" cm="1">
        <f t="array" ref="G38">IF(INDEX('DATA INPUT - nonordered'!G:G,ROW(G38))="","",INDEX('DATA INPUT - nonordered'!G:G,ROW(G38)))</f>
        <v>2.6589160000000001</v>
      </c>
      <c r="H38" s="36" cm="1">
        <f t="array" ref="H38">IF(INDEX('DATA INPUT - nonordered'!I:I,ROW(H38))="","",INDEX('DATA INPUT - nonordered'!I:I,ROW(H38)))</f>
        <v>1</v>
      </c>
      <c r="I38" s="36" cm="1">
        <f t="array" ref="I38">IF(INDEX('DATA INPUT - nonordered'!K:K,ROW(I38))="","",INDEX('DATA INPUT - nonordered'!K:K,ROW(I38)))</f>
        <v>0</v>
      </c>
    </row>
    <row r="39" spans="1:9"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7" cm="1">
        <f t="array" ref="G39">IF(INDEX('DATA INPUT - nonordered'!G:G,ROW(G39))="","",INDEX('DATA INPUT - nonordered'!G:G,ROW(G39)))</f>
        <v>1.01874</v>
      </c>
      <c r="H39" s="36" cm="1">
        <f t="array" ref="H39">IF(INDEX('DATA INPUT - nonordered'!I:I,ROW(H39))="","",INDEX('DATA INPUT - nonordered'!I:I,ROW(H39)))</f>
        <v>1</v>
      </c>
      <c r="I39" s="36" cm="1">
        <f t="array" ref="I39">IF(INDEX('DATA INPUT - nonordered'!K:K,ROW(I39))="","",INDEX('DATA INPUT - nonordered'!K:K,ROW(I39)))</f>
        <v>0</v>
      </c>
    </row>
    <row r="40" spans="1:9"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7" cm="1">
        <f t="array" ref="G40">IF(INDEX('DATA INPUT - nonordered'!G:G,ROW(G40))="","",INDEX('DATA INPUT - nonordered'!G:G,ROW(G40)))</f>
        <v>1.6487989999999999</v>
      </c>
      <c r="H40" s="36" cm="1">
        <f t="array" ref="H40">IF(INDEX('DATA INPUT - nonordered'!I:I,ROW(H40))="","",INDEX('DATA INPUT - nonordered'!I:I,ROW(H40)))</f>
        <v>1</v>
      </c>
      <c r="I40" s="36" cm="1">
        <f t="array" ref="I40">IF(INDEX('DATA INPUT - nonordered'!K:K,ROW(I40))="","",INDEX('DATA INPUT - nonordered'!K:K,ROW(I40)))</f>
        <v>0</v>
      </c>
    </row>
    <row r="41" spans="1:9"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7" t="str" cm="1">
        <f t="array" ref="G41">IF(INDEX('DATA INPUT - nonordered'!G:G,ROW(G41))="","",INDEX('DATA INPUT - nonordered'!G:G,ROW(G41)))</f>
        <v/>
      </c>
      <c r="H41" s="36" t="str" cm="1">
        <f t="array" ref="H41">IF(INDEX('DATA INPUT - nonordered'!I:I,ROW(H41))="","",INDEX('DATA INPUT - nonordered'!I:I,ROW(H41)))</f>
        <v/>
      </c>
      <c r="I41" s="36" t="str" cm="1">
        <f t="array" ref="I41">IF(INDEX('DATA INPUT - nonordered'!K:K,ROW(I41))="","",INDEX('DATA INPUT - nonordered'!K:K,ROW(I41)))</f>
        <v/>
      </c>
    </row>
    <row r="42" spans="1:9"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7" t="str" cm="1">
        <f t="array" ref="G42">IF(INDEX('DATA INPUT - nonordered'!G:G,ROW(G42))="","",INDEX('DATA INPUT - nonordered'!G:G,ROW(G42)))</f>
        <v/>
      </c>
      <c r="H42" s="36" t="str" cm="1">
        <f t="array" ref="H42">IF(INDEX('DATA INPUT - nonordered'!I:I,ROW(H42))="","",INDEX('DATA INPUT - nonordered'!I:I,ROW(H42)))</f>
        <v/>
      </c>
      <c r="I42" s="36" t="str" cm="1">
        <f t="array" ref="I42">IF(INDEX('DATA INPUT - nonordered'!K:K,ROW(I42))="","",INDEX('DATA INPUT - nonordered'!K:K,ROW(I42)))</f>
        <v/>
      </c>
    </row>
    <row r="43" spans="1:9"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7" t="str" cm="1">
        <f t="array" ref="G43">IF(INDEX('DATA INPUT - nonordered'!G:G,ROW(G43))="","",INDEX('DATA INPUT - nonordered'!G:G,ROW(G43)))</f>
        <v/>
      </c>
      <c r="H43" s="36" t="str" cm="1">
        <f t="array" ref="H43">IF(INDEX('DATA INPUT - nonordered'!I:I,ROW(H43))="","",INDEX('DATA INPUT - nonordered'!I:I,ROW(H43)))</f>
        <v/>
      </c>
      <c r="I43" s="36" t="str" cm="1">
        <f t="array" ref="I43">IF(INDEX('DATA INPUT - nonordered'!K:K,ROW(I43))="","",INDEX('DATA INPUT - nonordered'!K:K,ROW(I43)))</f>
        <v/>
      </c>
    </row>
    <row r="44" spans="1:9"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7" t="str" cm="1">
        <f t="array" ref="G44">IF(INDEX('DATA INPUT - nonordered'!G:G,ROW(G44))="","",INDEX('DATA INPUT - nonordered'!G:G,ROW(G44)))</f>
        <v/>
      </c>
      <c r="H44" s="36" t="str" cm="1">
        <f t="array" ref="H44">IF(INDEX('DATA INPUT - nonordered'!I:I,ROW(H44))="","",INDEX('DATA INPUT - nonordered'!I:I,ROW(H44)))</f>
        <v/>
      </c>
      <c r="I44" s="36" t="str" cm="1">
        <f t="array" ref="I44">IF(INDEX('DATA INPUT - nonordered'!K:K,ROW(I44))="","",INDEX('DATA INPUT - nonordered'!K:K,ROW(I44)))</f>
        <v/>
      </c>
    </row>
    <row r="45" spans="1:9"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7" t="str" cm="1">
        <f t="array" ref="G45">IF(INDEX('DATA INPUT - nonordered'!G:G,ROW(G45))="","",INDEX('DATA INPUT - nonordered'!G:G,ROW(G45)))</f>
        <v/>
      </c>
      <c r="H45" s="36" t="str" cm="1">
        <f t="array" ref="H45">IF(INDEX('DATA INPUT - nonordered'!I:I,ROW(H45))="","",INDEX('DATA INPUT - nonordered'!I:I,ROW(H45)))</f>
        <v/>
      </c>
      <c r="I45" s="36" t="str" cm="1">
        <f t="array" ref="I45">IF(INDEX('DATA INPUT - nonordered'!K:K,ROW(I45))="","",INDEX('DATA INPUT - nonordered'!K:K,ROW(I45)))</f>
        <v/>
      </c>
    </row>
    <row r="46" spans="1:9"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7" t="str" cm="1">
        <f t="array" ref="G46">IF(INDEX('DATA INPUT - nonordered'!G:G,ROW(G46))="","",INDEX('DATA INPUT - nonordered'!G:G,ROW(G46)))</f>
        <v/>
      </c>
      <c r="H46" s="36" t="str" cm="1">
        <f t="array" ref="H46">IF(INDEX('DATA INPUT - nonordered'!I:I,ROW(H46))="","",INDEX('DATA INPUT - nonordered'!I:I,ROW(H46)))</f>
        <v/>
      </c>
      <c r="I46" s="36" t="str" cm="1">
        <f t="array" ref="I46">IF(INDEX('DATA INPUT - nonordered'!K:K,ROW(I46))="","",INDEX('DATA INPUT - nonordered'!K:K,ROW(I46)))</f>
        <v/>
      </c>
    </row>
    <row r="47" spans="1:9"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7" t="str" cm="1">
        <f t="array" ref="G47">IF(INDEX('DATA INPUT - nonordered'!G:G,ROW(G47))="","",INDEX('DATA INPUT - nonordered'!G:G,ROW(G47)))</f>
        <v/>
      </c>
      <c r="H47" s="36" t="str" cm="1">
        <f t="array" ref="H47">IF(INDEX('DATA INPUT - nonordered'!I:I,ROW(H47))="","",INDEX('DATA INPUT - nonordered'!I:I,ROW(H47)))</f>
        <v/>
      </c>
      <c r="I47" s="36" t="str" cm="1">
        <f t="array" ref="I47">IF(INDEX('DATA INPUT - nonordered'!K:K,ROW(I47))="","",INDEX('DATA INPUT - nonordered'!K:K,ROW(I47)))</f>
        <v/>
      </c>
    </row>
    <row r="48" spans="1:9"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7" t="str" cm="1">
        <f t="array" ref="G48">IF(INDEX('DATA INPUT - nonordered'!G:G,ROW(G48))="","",INDEX('DATA INPUT - nonordered'!G:G,ROW(G48)))</f>
        <v/>
      </c>
      <c r="H48" s="36" t="str" cm="1">
        <f t="array" ref="H48">IF(INDEX('DATA INPUT - nonordered'!I:I,ROW(H48))="","",INDEX('DATA INPUT - nonordered'!I:I,ROW(H48)))</f>
        <v/>
      </c>
      <c r="I48" s="36" t="str" cm="1">
        <f t="array" ref="I48">IF(INDEX('DATA INPUT - nonordered'!K:K,ROW(I48))="","",INDEX('DATA INPUT - nonordered'!K:K,ROW(I48)))</f>
        <v/>
      </c>
    </row>
    <row r="49" spans="1:9"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7" t="str" cm="1">
        <f t="array" ref="G49">IF(INDEX('DATA INPUT - nonordered'!G:G,ROW(G49))="","",INDEX('DATA INPUT - nonordered'!G:G,ROW(G49)))</f>
        <v/>
      </c>
      <c r="H49" s="36" t="str" cm="1">
        <f t="array" ref="H49">IF(INDEX('DATA INPUT - nonordered'!I:I,ROW(H49))="","",INDEX('DATA INPUT - nonordered'!I:I,ROW(H49)))</f>
        <v/>
      </c>
      <c r="I49" s="36" t="str" cm="1">
        <f t="array" ref="I49">IF(INDEX('DATA INPUT - nonordered'!K:K,ROW(I49))="","",INDEX('DATA INPUT - nonordered'!K:K,ROW(I49)))</f>
        <v/>
      </c>
    </row>
    <row r="50" spans="1:9"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7" t="str" cm="1">
        <f t="array" ref="G50">IF(INDEX('DATA INPUT - nonordered'!G:G,ROW(G50))="","",INDEX('DATA INPUT - nonordered'!G:G,ROW(G50)))</f>
        <v/>
      </c>
      <c r="H50" s="36" t="str" cm="1">
        <f t="array" ref="H50">IF(INDEX('DATA INPUT - nonordered'!I:I,ROW(H50))="","",INDEX('DATA INPUT - nonordered'!I:I,ROW(H50)))</f>
        <v/>
      </c>
      <c r="I50" s="36" t="str" cm="1">
        <f t="array" ref="I50">IF(INDEX('DATA INPUT - nonordered'!K:K,ROW(I50))="","",INDEX('DATA INPUT - nonordered'!K:K,ROW(I50)))</f>
        <v/>
      </c>
    </row>
  </sheetData>
  <mergeCells count="2">
    <mergeCell ref="J3:M3"/>
    <mergeCell ref="N3:Q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D6D1-934E-49EF-882D-1F37ABC2D2E8}">
  <sheetPr codeName="Sheet15">
    <tabColor theme="9" tint="0.59999389629810485"/>
  </sheetPr>
  <dimension ref="A1:Q50"/>
  <sheetViews>
    <sheetView zoomScaleNormal="100" workbookViewId="0">
      <pane ySplit="6" topLeftCell="A7" activePane="bottomLeft" state="frozen"/>
      <selection activeCell="B43" sqref="B43"/>
      <selection pane="bottomLeft" activeCell="I5" sqref="I5"/>
    </sheetView>
  </sheetViews>
  <sheetFormatPr defaultColWidth="9.1796875" defaultRowHeight="14.5"/>
  <cols>
    <col min="1" max="2" width="9.1796875" style="107"/>
    <col min="3" max="3" width="39.7265625" style="104" bestFit="1" customWidth="1"/>
    <col min="4" max="4" width="18.453125" style="104" bestFit="1" customWidth="1"/>
    <col min="5" max="5" width="18.453125" style="104" customWidth="1"/>
    <col min="6" max="7" width="16.26953125" style="106" customWidth="1"/>
    <col min="8" max="9" width="19.7265625" style="105" bestFit="1" customWidth="1"/>
    <col min="10" max="14" width="11.81640625" style="107" customWidth="1"/>
    <col min="15" max="15" width="14.26953125" style="107" bestFit="1" customWidth="1"/>
    <col min="16" max="16" width="17.90625" style="107" bestFit="1" customWidth="1"/>
    <col min="17" max="17" width="17.7265625" style="107" customWidth="1"/>
    <col min="18" max="16384" width="9.1796875" style="107"/>
  </cols>
  <sheetData>
    <row r="1" spans="1:17" s="34" customFormat="1" ht="21">
      <c r="A1" s="62" t="s">
        <v>274</v>
      </c>
      <c r="F1" s="66"/>
      <c r="G1" s="66"/>
      <c r="H1" s="70"/>
      <c r="I1" s="70"/>
    </row>
    <row r="2" spans="1:17" s="34" customFormat="1">
      <c r="F2" s="66"/>
      <c r="G2" s="66"/>
      <c r="H2" s="70"/>
      <c r="I2" s="70"/>
    </row>
    <row r="3" spans="1:17" s="39" customFormat="1" ht="18.5">
      <c r="A3" s="101" t="s">
        <v>463</v>
      </c>
      <c r="C3" s="101"/>
      <c r="D3" s="101"/>
      <c r="E3" s="101"/>
      <c r="F3" s="101"/>
      <c r="G3" s="101"/>
      <c r="H3" s="101"/>
      <c r="I3" s="101"/>
      <c r="J3" s="227" t="s">
        <v>213</v>
      </c>
      <c r="K3" s="227"/>
      <c r="L3" s="227"/>
      <c r="M3" s="227"/>
      <c r="N3" s="227" t="s">
        <v>214</v>
      </c>
      <c r="O3" s="227"/>
      <c r="P3" s="227"/>
      <c r="Q3" s="227"/>
    </row>
    <row r="4" spans="1:17" s="47" customFormat="1" ht="39">
      <c r="A4" s="47" t="s">
        <v>516</v>
      </c>
      <c r="B4" s="47" t="s">
        <v>517</v>
      </c>
      <c r="C4" s="47" t="s">
        <v>215</v>
      </c>
      <c r="D4" s="47" t="s">
        <v>216</v>
      </c>
      <c r="E4" s="47" t="s">
        <v>217</v>
      </c>
      <c r="F4" s="67" t="s">
        <v>219</v>
      </c>
      <c r="G4" s="67" t="s">
        <v>465</v>
      </c>
      <c r="H4" s="71" t="s">
        <v>220</v>
      </c>
      <c r="I4" s="47" t="s">
        <v>271</v>
      </c>
      <c r="J4" s="47" t="s">
        <v>206</v>
      </c>
      <c r="K4" s="47" t="s">
        <v>207</v>
      </c>
      <c r="L4" s="47" t="s">
        <v>208</v>
      </c>
      <c r="M4" s="47" t="s">
        <v>209</v>
      </c>
      <c r="N4" s="47" t="s">
        <v>5</v>
      </c>
      <c r="O4" s="47" t="s">
        <v>221</v>
      </c>
      <c r="P4" s="47" t="s">
        <v>211</v>
      </c>
      <c r="Q4" s="47" t="s">
        <v>212</v>
      </c>
    </row>
    <row r="5" spans="1:17" s="80" customFormat="1" ht="25.5" customHeight="1">
      <c r="F5" s="82" t="s">
        <v>310</v>
      </c>
      <c r="G5" s="82" t="s">
        <v>354</v>
      </c>
      <c r="H5" s="149" t="str">
        <f>'DATA INPUT - nonordered'!$I$5</f>
        <v/>
      </c>
      <c r="I5" s="149" t="str">
        <f>'DATA INPUT - nonordered'!$K$5</f>
        <v/>
      </c>
      <c r="K5" s="83"/>
      <c r="N5" s="80" t="s">
        <v>359</v>
      </c>
      <c r="O5" s="82" t="s">
        <v>505</v>
      </c>
      <c r="P5" s="80" t="s">
        <v>507</v>
      </c>
      <c r="Q5" s="80" t="s">
        <v>506</v>
      </c>
    </row>
    <row r="6" spans="1:17" s="34" customFormat="1" ht="16.5">
      <c r="A6" s="43" t="s">
        <v>516</v>
      </c>
      <c r="B6" s="43" t="s">
        <v>517</v>
      </c>
      <c r="C6" s="43" t="s">
        <v>83</v>
      </c>
      <c r="D6" s="43" t="s">
        <v>84</v>
      </c>
      <c r="E6" s="43" t="s">
        <v>85</v>
      </c>
      <c r="F6" s="75" t="s">
        <v>87</v>
      </c>
      <c r="G6" s="75" t="s">
        <v>88</v>
      </c>
      <c r="H6" s="44" t="s">
        <v>89</v>
      </c>
      <c r="I6" s="44" t="s">
        <v>135</v>
      </c>
      <c r="J6" s="45" t="s">
        <v>234</v>
      </c>
      <c r="K6" s="45" t="s">
        <v>235</v>
      </c>
      <c r="L6" s="45" t="s">
        <v>272</v>
      </c>
      <c r="M6" s="45" t="s">
        <v>273</v>
      </c>
      <c r="N6" s="46" t="s">
        <v>101</v>
      </c>
      <c r="O6" s="46" t="s">
        <v>102</v>
      </c>
      <c r="P6" s="46" t="s">
        <v>103</v>
      </c>
      <c r="Q6" s="46" t="s">
        <v>104</v>
      </c>
    </row>
    <row r="7" spans="1:17"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7" cm="1">
        <f t="array" ref="G7">IF(INDEX('DATA INPUT - nonordered'!G:G,ROW(G7))="","",INDEX('DATA INPUT - nonordered'!G:G,ROW(G7)))</f>
        <v>1.538443</v>
      </c>
      <c r="H7" s="36" cm="1">
        <f t="array" ref="H7">IF(INDEX('DATA INPUT - nonordered'!I:I,ROW(H7))="","",INDEX('DATA INPUT - nonordered'!I:I,ROW(H7)))</f>
        <v>1</v>
      </c>
      <c r="I7" s="36" cm="1">
        <f t="array" ref="I7">IF(INDEX('DATA INPUT - nonordered'!K:K,ROW(I7))="","",INDEX('DATA INPUT - nonordered'!K:K,ROW(I7)))</f>
        <v>0</v>
      </c>
      <c r="J7" s="69">
        <f>IF(AND(SUM(I:I)=0,AVERAGE(H:H)=1),MAX(F:F),
IF(AND(SUM(I:I)=0,AVERAGE(H:H)=0),MIN(F:F),
IF(AND(SUM(I:I)=1,AVERAGE(H:H)=1),INDEX(F:F,MATCH(1,I:I,0)),
IF(AND(SUM(I:I)=1,AVERAGE(H:H)=0),MAX(F:F),""))))</f>
        <v>100</v>
      </c>
      <c r="K7" s="69">
        <f>IF(AND(SUM(I:I)=0,AVERAGE(H:H)=1),MIN(F:F),
IF(AND(SUM(I:I)=0,AVERAGE(H:H)=0),MAX(F:F),
IF(AND(SUM(I:I)=1,AVERAGE(H:H)=1),MAX(F:F),
IF(AND(SUM(I:I)=1,AVERAGE(H:H)=0),INDEX(F:F,MATCH(1,I:I,0)),""))))</f>
        <v>64.195269999999994</v>
      </c>
      <c r="L7" s="69">
        <f>IF(AND(SUM(I:I)=0,AVERAGE(H:H)=1),INDEX(G:G,MATCH(MAX(F:F),F:F,0)),
IF(AND(SUM(I:I)=0,AVERAGE(H:H)=0),INDEX(G:G,MATCH(MIN(F:F),F:F,0)),
IF(AND(SUM(I:I)=1,AVERAGE(H:H)=1),INDEX(G:G,MATCH(1,I:I,0)),
IF(AND(SUM(I:I)=1,AVERAGE(H:H)=0),INDEX(G:G,MATCH(MAX(F:F),F:F,0)),""))))</f>
        <v>0</v>
      </c>
      <c r="M7" s="69">
        <f>IF(AND(SUM(I:I)=0,AVERAGE(H:H)=1),INDEX(G:G,MATCH(MIN(F:F),F:F,0)),
IF(AND(SUM(I:I)=0,AVERAGE(H:H)=0),INDEX(G:G,MATCH(MAX(F:F),F:F,0)),
IF(AND(SUM(I:I)=1,AVERAGE(H:H)=1),INDEX(G:G,MATCH(MAX(F:F),F:F,0)),
IF(AND(SUM(I:I)=1,AVERAGE(H:H)=0),INDEX(G:G,MATCH(1,I:I,0)),""))))</f>
        <v>7.0518599999999996</v>
      </c>
      <c r="N7" s="42">
        <f>IFERROR(J7/K7,"")</f>
        <v>1.5577471673536074</v>
      </c>
      <c r="O7" s="42">
        <f>IFERROR(SQRT(((1/(K7^2))*((L7^2)+((N7^2)*(M7^2))))),"")</f>
        <v>0.17111875905458784</v>
      </c>
      <c r="P7" s="42">
        <f>IFERROR(IF(O7=0,0,EXP(LN(N7)-1.96*(O7/N7))),"")</f>
        <v>1.2560028802087284</v>
      </c>
      <c r="Q7" s="42">
        <f>IFERROR(IF(O7=0,0,EXP(LN(N7)+1.96*(O7/N7))),"")</f>
        <v>1.9319830198119672</v>
      </c>
    </row>
    <row r="8" spans="1:17"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7" cm="1">
        <f t="array" ref="G8">IF(INDEX('DATA INPUT - nonordered'!G:G,ROW(G8))="","",INDEX('DATA INPUT - nonordered'!G:G,ROW(G8)))</f>
        <v>0</v>
      </c>
      <c r="H8" s="36" cm="1">
        <f t="array" ref="H8">IF(INDEX('DATA INPUT - nonordered'!I:I,ROW(H8))="","",INDEX('DATA INPUT - nonordered'!I:I,ROW(H8)))</f>
        <v>1</v>
      </c>
      <c r="I8" s="36" cm="1">
        <f t="array" ref="I8">IF(INDEX('DATA INPUT - nonordered'!K:K,ROW(I8))="","",INDEX('DATA INPUT - nonordered'!K:K,ROW(I8)))</f>
        <v>0</v>
      </c>
    </row>
    <row r="9" spans="1:17"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7" cm="1">
        <f t="array" ref="G9">IF(INDEX('DATA INPUT - nonordered'!G:G,ROW(G9))="","",INDEX('DATA INPUT - nonordered'!G:G,ROW(G9)))</f>
        <v>1.267644</v>
      </c>
      <c r="H9" s="36" cm="1">
        <f t="array" ref="H9">IF(INDEX('DATA INPUT - nonordered'!I:I,ROW(H9))="","",INDEX('DATA INPUT - nonordered'!I:I,ROW(H9)))</f>
        <v>1</v>
      </c>
      <c r="I9" s="36" cm="1">
        <f t="array" ref="I9">IF(INDEX('DATA INPUT - nonordered'!K:K,ROW(I9))="","",INDEX('DATA INPUT - nonordered'!K:K,ROW(I9)))</f>
        <v>0</v>
      </c>
    </row>
    <row r="10" spans="1:17"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7" cm="1">
        <f t="array" ref="G10">IF(INDEX('DATA INPUT - nonordered'!G:G,ROW(G10))="","",INDEX('DATA INPUT - nonordered'!G:G,ROW(G10)))</f>
        <v>3.5440529999999999</v>
      </c>
      <c r="H10" s="36" cm="1">
        <f t="array" ref="H10">IF(INDEX('DATA INPUT - nonordered'!I:I,ROW(H10))="","",INDEX('DATA INPUT - nonordered'!I:I,ROW(H10)))</f>
        <v>1</v>
      </c>
      <c r="I10" s="36" cm="1">
        <f t="array" ref="I10">IF(INDEX('DATA INPUT - nonordered'!K:K,ROW(I10))="","",INDEX('DATA INPUT - nonordered'!K:K,ROW(I10)))</f>
        <v>0</v>
      </c>
    </row>
    <row r="11" spans="1:17"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7" cm="1">
        <f t="array" ref="G11">IF(INDEX('DATA INPUT - nonordered'!G:G,ROW(G11))="","",INDEX('DATA INPUT - nonordered'!G:G,ROW(G11)))</f>
        <v>2.774006</v>
      </c>
      <c r="H11" s="36" cm="1">
        <f t="array" ref="H11">IF(INDEX('DATA INPUT - nonordered'!I:I,ROW(H11))="","",INDEX('DATA INPUT - nonordered'!I:I,ROW(H11)))</f>
        <v>1</v>
      </c>
      <c r="I11" s="36" cm="1">
        <f t="array" ref="I11">IF(INDEX('DATA INPUT - nonordered'!K:K,ROW(I11))="","",INDEX('DATA INPUT - nonordered'!K:K,ROW(I11)))</f>
        <v>0</v>
      </c>
    </row>
    <row r="12" spans="1:17"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7" cm="1">
        <f t="array" ref="G12">IF(INDEX('DATA INPUT - nonordered'!G:G,ROW(G12))="","",INDEX('DATA INPUT - nonordered'!G:G,ROW(G12)))</f>
        <v>0.64761159999999995</v>
      </c>
      <c r="H12" s="36" cm="1">
        <f t="array" ref="H12">IF(INDEX('DATA INPUT - nonordered'!I:I,ROW(H12))="","",INDEX('DATA INPUT - nonordered'!I:I,ROW(H12)))</f>
        <v>1</v>
      </c>
      <c r="I12" s="36" cm="1">
        <f t="array" ref="I12">IF(INDEX('DATA INPUT - nonordered'!K:K,ROW(I12))="","",INDEX('DATA INPUT - nonordered'!K:K,ROW(I12)))</f>
        <v>0</v>
      </c>
    </row>
    <row r="13" spans="1:17"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7" cm="1">
        <f t="array" ref="G13">IF(INDEX('DATA INPUT - nonordered'!G:G,ROW(G13))="","",INDEX('DATA INPUT - nonordered'!G:G,ROW(G13)))</f>
        <v>3.9455460000000002</v>
      </c>
      <c r="H13" s="36" cm="1">
        <f t="array" ref="H13">IF(INDEX('DATA INPUT - nonordered'!I:I,ROW(H13))="","",INDEX('DATA INPUT - nonordered'!I:I,ROW(H13)))</f>
        <v>1</v>
      </c>
      <c r="I13" s="36" cm="1">
        <f t="array" ref="I13">IF(INDEX('DATA INPUT - nonordered'!K:K,ROW(I13))="","",INDEX('DATA INPUT - nonordered'!K:K,ROW(I13)))</f>
        <v>0</v>
      </c>
    </row>
    <row r="14" spans="1:17"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7" cm="1">
        <f t="array" ref="G14">IF(INDEX('DATA INPUT - nonordered'!G:G,ROW(G14))="","",INDEX('DATA INPUT - nonordered'!G:G,ROW(G14)))</f>
        <v>2.5746129999999998</v>
      </c>
      <c r="H14" s="36" cm="1">
        <f t="array" ref="H14">IF(INDEX('DATA INPUT - nonordered'!I:I,ROW(H14))="","",INDEX('DATA INPUT - nonordered'!I:I,ROW(H14)))</f>
        <v>1</v>
      </c>
      <c r="I14" s="36" cm="1">
        <f t="array" ref="I14">IF(INDEX('DATA INPUT - nonordered'!K:K,ROW(I14))="","",INDEX('DATA INPUT - nonordered'!K:K,ROW(I14)))</f>
        <v>0</v>
      </c>
    </row>
    <row r="15" spans="1:17"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7" cm="1">
        <f t="array" ref="G15">IF(INDEX('DATA INPUT - nonordered'!G:G,ROW(G15))="","",INDEX('DATA INPUT - nonordered'!G:G,ROW(G15)))</f>
        <v>1.0449360000000001</v>
      </c>
      <c r="H15" s="36" cm="1">
        <f t="array" ref="H15">IF(INDEX('DATA INPUT - nonordered'!I:I,ROW(H15))="","",INDEX('DATA INPUT - nonordered'!I:I,ROW(H15)))</f>
        <v>1</v>
      </c>
      <c r="I15" s="36" cm="1">
        <f t="array" ref="I15">IF(INDEX('DATA INPUT - nonordered'!K:K,ROW(I15))="","",INDEX('DATA INPUT - nonordered'!K:K,ROW(I15)))</f>
        <v>0</v>
      </c>
    </row>
    <row r="16" spans="1:17"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7" cm="1">
        <f t="array" ref="G16">IF(INDEX('DATA INPUT - nonordered'!G:G,ROW(G16))="","",INDEX('DATA INPUT - nonordered'!G:G,ROW(G16)))</f>
        <v>1.203287</v>
      </c>
      <c r="H16" s="36" cm="1">
        <f t="array" ref="H16">IF(INDEX('DATA INPUT - nonordered'!I:I,ROW(H16))="","",INDEX('DATA INPUT - nonordered'!I:I,ROW(H16)))</f>
        <v>1</v>
      </c>
      <c r="I16" s="36" cm="1">
        <f t="array" ref="I16">IF(INDEX('DATA INPUT - nonordered'!K:K,ROW(I16))="","",INDEX('DATA INPUT - nonordered'!K:K,ROW(I16)))</f>
        <v>0</v>
      </c>
    </row>
    <row r="17" spans="1:9"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7" cm="1">
        <f t="array" ref="G17">IF(INDEX('DATA INPUT - nonordered'!G:G,ROW(G17))="","",INDEX('DATA INPUT - nonordered'!G:G,ROW(G17)))</f>
        <v>3.2323059999999999</v>
      </c>
      <c r="H17" s="36" cm="1">
        <f t="array" ref="H17">IF(INDEX('DATA INPUT - nonordered'!I:I,ROW(H17))="","",INDEX('DATA INPUT - nonordered'!I:I,ROW(H17)))</f>
        <v>1</v>
      </c>
      <c r="I17" s="36" cm="1">
        <f t="array" ref="I17">IF(INDEX('DATA INPUT - nonordered'!K:K,ROW(I17))="","",INDEX('DATA INPUT - nonordered'!K:K,ROW(I17)))</f>
        <v>0</v>
      </c>
    </row>
    <row r="18" spans="1:9"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7" cm="1">
        <f t="array" ref="G18">IF(INDEX('DATA INPUT - nonordered'!G:G,ROW(G18))="","",INDEX('DATA INPUT - nonordered'!G:G,ROW(G18)))</f>
        <v>2.4667279999999998</v>
      </c>
      <c r="H18" s="36" cm="1">
        <f t="array" ref="H18">IF(INDEX('DATA INPUT - nonordered'!I:I,ROW(H18))="","",INDEX('DATA INPUT - nonordered'!I:I,ROW(H18)))</f>
        <v>1</v>
      </c>
      <c r="I18" s="36" cm="1">
        <f t="array" ref="I18">IF(INDEX('DATA INPUT - nonordered'!K:K,ROW(I18))="","",INDEX('DATA INPUT - nonordered'!K:K,ROW(I18)))</f>
        <v>0</v>
      </c>
    </row>
    <row r="19" spans="1:9"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7" cm="1">
        <f t="array" ref="G19">IF(INDEX('DATA INPUT - nonordered'!G:G,ROW(G19))="","",INDEX('DATA INPUT - nonordered'!G:G,ROW(G19)))</f>
        <v>0.71730320000000003</v>
      </c>
      <c r="H19" s="36" cm="1">
        <f t="array" ref="H19">IF(INDEX('DATA INPUT - nonordered'!I:I,ROW(H19))="","",INDEX('DATA INPUT - nonordered'!I:I,ROW(H19)))</f>
        <v>1</v>
      </c>
      <c r="I19" s="36" cm="1">
        <f t="array" ref="I19">IF(INDEX('DATA INPUT - nonordered'!K:K,ROW(I19))="","",INDEX('DATA INPUT - nonordered'!K:K,ROW(I19)))</f>
        <v>0</v>
      </c>
    </row>
    <row r="20" spans="1:9"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7" cm="1">
        <f t="array" ref="G20">IF(INDEX('DATA INPUT - nonordered'!G:G,ROW(G20))="","",INDEX('DATA INPUT - nonordered'!G:G,ROW(G20)))</f>
        <v>4.131183</v>
      </c>
      <c r="H20" s="36" cm="1">
        <f t="array" ref="H20">IF(INDEX('DATA INPUT - nonordered'!I:I,ROW(H20))="","",INDEX('DATA INPUT - nonordered'!I:I,ROW(H20)))</f>
        <v>1</v>
      </c>
      <c r="I20" s="36" cm="1">
        <f t="array" ref="I20">IF(INDEX('DATA INPUT - nonordered'!K:K,ROW(I20))="","",INDEX('DATA INPUT - nonordered'!K:K,ROW(I20)))</f>
        <v>0</v>
      </c>
    </row>
    <row r="21" spans="1:9"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7" cm="1">
        <f t="array" ref="G21">IF(INDEX('DATA INPUT - nonordered'!G:G,ROW(G21))="","",INDEX('DATA INPUT - nonordered'!G:G,ROW(G21)))</f>
        <v>2.7030110000000001</v>
      </c>
      <c r="H21" s="36" cm="1">
        <f t="array" ref="H21">IF(INDEX('DATA INPUT - nonordered'!I:I,ROW(H21))="","",INDEX('DATA INPUT - nonordered'!I:I,ROW(H21)))</f>
        <v>1</v>
      </c>
      <c r="I21" s="36" cm="1">
        <f t="array" ref="I21">IF(INDEX('DATA INPUT - nonordered'!K:K,ROW(I21))="","",INDEX('DATA INPUT - nonordered'!K:K,ROW(I21)))</f>
        <v>0</v>
      </c>
    </row>
    <row r="22" spans="1:9"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7" cm="1">
        <f t="array" ref="G22">IF(INDEX('DATA INPUT - nonordered'!G:G,ROW(G22))="","",INDEX('DATA INPUT - nonordered'!G:G,ROW(G22)))</f>
        <v>3.6361400000000001</v>
      </c>
      <c r="H22" s="36" cm="1">
        <f t="array" ref="H22">IF(INDEX('DATA INPUT - nonordered'!I:I,ROW(H22))="","",INDEX('DATA INPUT - nonordered'!I:I,ROW(H22)))</f>
        <v>1</v>
      </c>
      <c r="I22" s="36" cm="1">
        <f t="array" ref="I22">IF(INDEX('DATA INPUT - nonordered'!K:K,ROW(I22))="","",INDEX('DATA INPUT - nonordered'!K:K,ROW(I22)))</f>
        <v>0</v>
      </c>
    </row>
    <row r="23" spans="1:9"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7" cm="1">
        <f t="array" ref="G23">IF(INDEX('DATA INPUT - nonordered'!G:G,ROW(G23))="","",INDEX('DATA INPUT - nonordered'!G:G,ROW(G23)))</f>
        <v>2.5278770000000002</v>
      </c>
      <c r="H23" s="36" cm="1">
        <f t="array" ref="H23">IF(INDEX('DATA INPUT - nonordered'!I:I,ROW(H23))="","",INDEX('DATA INPUT - nonordered'!I:I,ROW(H23)))</f>
        <v>1</v>
      </c>
      <c r="I23" s="36" cm="1">
        <f t="array" ref="I23">IF(INDEX('DATA INPUT - nonordered'!K:K,ROW(I23))="","",INDEX('DATA INPUT - nonordered'!K:K,ROW(I23)))</f>
        <v>0</v>
      </c>
    </row>
    <row r="24" spans="1:9"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7" cm="1">
        <f t="array" ref="G24">IF(INDEX('DATA INPUT - nonordered'!G:G,ROW(G24))="","",INDEX('DATA INPUT - nonordered'!G:G,ROW(G24)))</f>
        <v>3.9083299999999999</v>
      </c>
      <c r="H24" s="36" cm="1">
        <f t="array" ref="H24">IF(INDEX('DATA INPUT - nonordered'!I:I,ROW(H24))="","",INDEX('DATA INPUT - nonordered'!I:I,ROW(H24)))</f>
        <v>1</v>
      </c>
      <c r="I24" s="36" cm="1">
        <f t="array" ref="I24">IF(INDEX('DATA INPUT - nonordered'!K:K,ROW(I24))="","",INDEX('DATA INPUT - nonordered'!K:K,ROW(I24)))</f>
        <v>0</v>
      </c>
    </row>
    <row r="25" spans="1:9"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7" cm="1">
        <f t="array" ref="G25">IF(INDEX('DATA INPUT - nonordered'!G:G,ROW(G25))="","",INDEX('DATA INPUT - nonordered'!G:G,ROW(G25)))</f>
        <v>2.4048400000000001</v>
      </c>
      <c r="H25" s="36" cm="1">
        <f t="array" ref="H25">IF(INDEX('DATA INPUT - nonordered'!I:I,ROW(H25))="","",INDEX('DATA INPUT - nonordered'!I:I,ROW(H25)))</f>
        <v>1</v>
      </c>
      <c r="I25" s="36" cm="1">
        <f t="array" ref="I25">IF(INDEX('DATA INPUT - nonordered'!K:K,ROW(I25))="","",INDEX('DATA INPUT - nonordered'!K:K,ROW(I25)))</f>
        <v>0</v>
      </c>
    </row>
    <row r="26" spans="1:9"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7" cm="1">
        <f t="array" ref="G26">IF(INDEX('DATA INPUT - nonordered'!G:G,ROW(G26))="","",INDEX('DATA INPUT - nonordered'!G:G,ROW(G26)))</f>
        <v>2.9003359999999998</v>
      </c>
      <c r="H26" s="36" cm="1">
        <f t="array" ref="H26">IF(INDEX('DATA INPUT - nonordered'!I:I,ROW(H26))="","",INDEX('DATA INPUT - nonordered'!I:I,ROW(H26)))</f>
        <v>1</v>
      </c>
      <c r="I26" s="36" cm="1">
        <f t="array" ref="I26">IF(INDEX('DATA INPUT - nonordered'!K:K,ROW(I26))="","",INDEX('DATA INPUT - nonordered'!K:K,ROW(I26)))</f>
        <v>0</v>
      </c>
    </row>
    <row r="27" spans="1:9"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7" cm="1">
        <f t="array" ref="G27">IF(INDEX('DATA INPUT - nonordered'!G:G,ROW(G27))="","",INDEX('DATA INPUT - nonordered'!G:G,ROW(G27)))</f>
        <v>7.0518599999999996</v>
      </c>
      <c r="H27" s="36" cm="1">
        <f t="array" ref="H27">IF(INDEX('DATA INPUT - nonordered'!I:I,ROW(H27))="","",INDEX('DATA INPUT - nonordered'!I:I,ROW(H27)))</f>
        <v>1</v>
      </c>
      <c r="I27" s="36" cm="1">
        <f t="array" ref="I27">IF(INDEX('DATA INPUT - nonordered'!K:K,ROW(I27))="","",INDEX('DATA INPUT - nonordered'!K:K,ROW(I27)))</f>
        <v>0</v>
      </c>
    </row>
    <row r="28" spans="1:9"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7" cm="1">
        <f t="array" ref="G28">IF(INDEX('DATA INPUT - nonordered'!G:G,ROW(G28))="","",INDEX('DATA INPUT - nonordered'!G:G,ROW(G28)))</f>
        <v>7.2006810000000003</v>
      </c>
      <c r="H28" s="36" cm="1">
        <f t="array" ref="H28">IF(INDEX('DATA INPUT - nonordered'!I:I,ROW(H28))="","",INDEX('DATA INPUT - nonordered'!I:I,ROW(H28)))</f>
        <v>1</v>
      </c>
      <c r="I28" s="36" cm="1">
        <f t="array" ref="I28">IF(INDEX('DATA INPUT - nonordered'!K:K,ROW(I28))="","",INDEX('DATA INPUT - nonordered'!K:K,ROW(I28)))</f>
        <v>0</v>
      </c>
    </row>
    <row r="29" spans="1:9"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7" cm="1">
        <f t="array" ref="G29">IF(INDEX('DATA INPUT - nonordered'!G:G,ROW(G29))="","",INDEX('DATA INPUT - nonordered'!G:G,ROW(G29)))</f>
        <v>0.44766240000000002</v>
      </c>
      <c r="H29" s="36" cm="1">
        <f t="array" ref="H29">IF(INDEX('DATA INPUT - nonordered'!I:I,ROW(H29))="","",INDEX('DATA INPUT - nonordered'!I:I,ROW(H29)))</f>
        <v>1</v>
      </c>
      <c r="I29" s="36" cm="1">
        <f t="array" ref="I29">IF(INDEX('DATA INPUT - nonordered'!K:K,ROW(I29))="","",INDEX('DATA INPUT - nonordered'!K:K,ROW(I29)))</f>
        <v>0</v>
      </c>
    </row>
    <row r="30" spans="1:9"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7" cm="1">
        <f t="array" ref="G30">IF(INDEX('DATA INPUT - nonordered'!G:G,ROW(G30))="","",INDEX('DATA INPUT - nonordered'!G:G,ROW(G30)))</f>
        <v>2.9314879999999999</v>
      </c>
      <c r="H30" s="36" cm="1">
        <f t="array" ref="H30">IF(INDEX('DATA INPUT - nonordered'!I:I,ROW(H30))="","",INDEX('DATA INPUT - nonordered'!I:I,ROW(H30)))</f>
        <v>1</v>
      </c>
      <c r="I30" s="36" cm="1">
        <f t="array" ref="I30">IF(INDEX('DATA INPUT - nonordered'!K:K,ROW(I30))="","",INDEX('DATA INPUT - nonordered'!K:K,ROW(I30)))</f>
        <v>0</v>
      </c>
    </row>
    <row r="31" spans="1:9"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7" cm="1">
        <f t="array" ref="G31">IF(INDEX('DATA INPUT - nonordered'!G:G,ROW(G31))="","",INDEX('DATA INPUT - nonordered'!G:G,ROW(G31)))</f>
        <v>2.5256669999999999</v>
      </c>
      <c r="H31" s="36" cm="1">
        <f t="array" ref="H31">IF(INDEX('DATA INPUT - nonordered'!I:I,ROW(H31))="","",INDEX('DATA INPUT - nonordered'!I:I,ROW(H31)))</f>
        <v>1</v>
      </c>
      <c r="I31" s="36" cm="1">
        <f t="array" ref="I31">IF(INDEX('DATA INPUT - nonordered'!K:K,ROW(I31))="","",INDEX('DATA INPUT - nonordered'!K:K,ROW(I31)))</f>
        <v>0</v>
      </c>
    </row>
    <row r="32" spans="1:9"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7" cm="1">
        <f t="array" ref="G32">IF(INDEX('DATA INPUT - nonordered'!G:G,ROW(G32))="","",INDEX('DATA INPUT - nonordered'!G:G,ROW(G32)))</f>
        <v>1.4445460000000001</v>
      </c>
      <c r="H32" s="36" cm="1">
        <f t="array" ref="H32">IF(INDEX('DATA INPUT - nonordered'!I:I,ROW(H32))="","",INDEX('DATA INPUT - nonordered'!I:I,ROW(H32)))</f>
        <v>1</v>
      </c>
      <c r="I32" s="36" cm="1">
        <f t="array" ref="I32">IF(INDEX('DATA INPUT - nonordered'!K:K,ROW(I32))="","",INDEX('DATA INPUT - nonordered'!K:K,ROW(I32)))</f>
        <v>0</v>
      </c>
    </row>
    <row r="33" spans="1:9"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7" cm="1">
        <f t="array" ref="G33">IF(INDEX('DATA INPUT - nonordered'!G:G,ROW(G33))="","",INDEX('DATA INPUT - nonordered'!G:G,ROW(G33)))</f>
        <v>2.7707519999999999</v>
      </c>
      <c r="H33" s="36" cm="1">
        <f t="array" ref="H33">IF(INDEX('DATA INPUT - nonordered'!I:I,ROW(H33))="","",INDEX('DATA INPUT - nonordered'!I:I,ROW(H33)))</f>
        <v>1</v>
      </c>
      <c r="I33" s="36" cm="1">
        <f t="array" ref="I33">IF(INDEX('DATA INPUT - nonordered'!K:K,ROW(I33))="","",INDEX('DATA INPUT - nonordered'!K:K,ROW(I33)))</f>
        <v>0</v>
      </c>
    </row>
    <row r="34" spans="1:9"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7" cm="1">
        <f t="array" ref="G34">IF(INDEX('DATA INPUT - nonordered'!G:G,ROW(G34))="","",INDEX('DATA INPUT - nonordered'!G:G,ROW(G34)))</f>
        <v>1.8607739999999999</v>
      </c>
      <c r="H34" s="36" cm="1">
        <f t="array" ref="H34">IF(INDEX('DATA INPUT - nonordered'!I:I,ROW(H34))="","",INDEX('DATA INPUT - nonordered'!I:I,ROW(H34)))</f>
        <v>1</v>
      </c>
      <c r="I34" s="36" cm="1">
        <f t="array" ref="I34">IF(INDEX('DATA INPUT - nonordered'!K:K,ROW(I34))="","",INDEX('DATA INPUT - nonordered'!K:K,ROW(I34)))</f>
        <v>0</v>
      </c>
    </row>
    <row r="35" spans="1:9"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7" cm="1">
        <f t="array" ref="G35">IF(INDEX('DATA INPUT - nonordered'!G:G,ROW(G35))="","",INDEX('DATA INPUT - nonordered'!G:G,ROW(G35)))</f>
        <v>3.492804</v>
      </c>
      <c r="H35" s="36" cm="1">
        <f t="array" ref="H35">IF(INDEX('DATA INPUT - nonordered'!I:I,ROW(H35))="","",INDEX('DATA INPUT - nonordered'!I:I,ROW(H35)))</f>
        <v>1</v>
      </c>
      <c r="I35" s="36" cm="1">
        <f t="array" ref="I35">IF(INDEX('DATA INPUT - nonordered'!K:K,ROW(I35))="","",INDEX('DATA INPUT - nonordered'!K:K,ROW(I35)))</f>
        <v>0</v>
      </c>
    </row>
    <row r="36" spans="1:9"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7" cm="1">
        <f t="array" ref="G36">IF(INDEX('DATA INPUT - nonordered'!G:G,ROW(G36))="","",INDEX('DATA INPUT - nonordered'!G:G,ROW(G36)))</f>
        <v>1.6206659999999999</v>
      </c>
      <c r="H36" s="36" cm="1">
        <f t="array" ref="H36">IF(INDEX('DATA INPUT - nonordered'!I:I,ROW(H36))="","",INDEX('DATA INPUT - nonordered'!I:I,ROW(H36)))</f>
        <v>1</v>
      </c>
      <c r="I36" s="36" cm="1">
        <f t="array" ref="I36">IF(INDEX('DATA INPUT - nonordered'!K:K,ROW(I36))="","",INDEX('DATA INPUT - nonordered'!K:K,ROW(I36)))</f>
        <v>0</v>
      </c>
    </row>
    <row r="37" spans="1:9"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7" cm="1">
        <f t="array" ref="G37">IF(INDEX('DATA INPUT - nonordered'!G:G,ROW(G37))="","",INDEX('DATA INPUT - nonordered'!G:G,ROW(G37)))</f>
        <v>7.1951549999999997</v>
      </c>
      <c r="H37" s="36" cm="1">
        <f t="array" ref="H37">IF(INDEX('DATA INPUT - nonordered'!I:I,ROW(H37))="","",INDEX('DATA INPUT - nonordered'!I:I,ROW(H37)))</f>
        <v>1</v>
      </c>
      <c r="I37" s="36" cm="1">
        <f t="array" ref="I37">IF(INDEX('DATA INPUT - nonordered'!K:K,ROW(I37))="","",INDEX('DATA INPUT - nonordered'!K:K,ROW(I37)))</f>
        <v>0</v>
      </c>
    </row>
    <row r="38" spans="1:9"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7" cm="1">
        <f t="array" ref="G38">IF(INDEX('DATA INPUT - nonordered'!G:G,ROW(G38))="","",INDEX('DATA INPUT - nonordered'!G:G,ROW(G38)))</f>
        <v>2.6589160000000001</v>
      </c>
      <c r="H38" s="36" cm="1">
        <f t="array" ref="H38">IF(INDEX('DATA INPUT - nonordered'!I:I,ROW(H38))="","",INDEX('DATA INPUT - nonordered'!I:I,ROW(H38)))</f>
        <v>1</v>
      </c>
      <c r="I38" s="36" cm="1">
        <f t="array" ref="I38">IF(INDEX('DATA INPUT - nonordered'!K:K,ROW(I38))="","",INDEX('DATA INPUT - nonordered'!K:K,ROW(I38)))</f>
        <v>0</v>
      </c>
    </row>
    <row r="39" spans="1:9"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7" cm="1">
        <f t="array" ref="G39">IF(INDEX('DATA INPUT - nonordered'!G:G,ROW(G39))="","",INDEX('DATA INPUT - nonordered'!G:G,ROW(G39)))</f>
        <v>1.01874</v>
      </c>
      <c r="H39" s="36" cm="1">
        <f t="array" ref="H39">IF(INDEX('DATA INPUT - nonordered'!I:I,ROW(H39))="","",INDEX('DATA INPUT - nonordered'!I:I,ROW(H39)))</f>
        <v>1</v>
      </c>
      <c r="I39" s="36" cm="1">
        <f t="array" ref="I39">IF(INDEX('DATA INPUT - nonordered'!K:K,ROW(I39))="","",INDEX('DATA INPUT - nonordered'!K:K,ROW(I39)))</f>
        <v>0</v>
      </c>
    </row>
    <row r="40" spans="1:9"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7" cm="1">
        <f t="array" ref="G40">IF(INDEX('DATA INPUT - nonordered'!G:G,ROW(G40))="","",INDEX('DATA INPUT - nonordered'!G:G,ROW(G40)))</f>
        <v>1.6487989999999999</v>
      </c>
      <c r="H40" s="36" cm="1">
        <f t="array" ref="H40">IF(INDEX('DATA INPUT - nonordered'!I:I,ROW(H40))="","",INDEX('DATA INPUT - nonordered'!I:I,ROW(H40)))</f>
        <v>1</v>
      </c>
      <c r="I40" s="36" cm="1">
        <f t="array" ref="I40">IF(INDEX('DATA INPUT - nonordered'!K:K,ROW(I40))="","",INDEX('DATA INPUT - nonordered'!K:K,ROW(I40)))</f>
        <v>0</v>
      </c>
    </row>
    <row r="41" spans="1:9"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7" t="str" cm="1">
        <f t="array" ref="G41">IF(INDEX('DATA INPUT - nonordered'!G:G,ROW(G41))="","",INDEX('DATA INPUT - nonordered'!G:G,ROW(G41)))</f>
        <v/>
      </c>
      <c r="H41" s="36" t="str" cm="1">
        <f t="array" ref="H41">IF(INDEX('DATA INPUT - nonordered'!I:I,ROW(H41))="","",INDEX('DATA INPUT - nonordered'!I:I,ROW(H41)))</f>
        <v/>
      </c>
      <c r="I41" s="36" t="str" cm="1">
        <f t="array" ref="I41">IF(INDEX('DATA INPUT - nonordered'!K:K,ROW(I41))="","",INDEX('DATA INPUT - nonordered'!K:K,ROW(I41)))</f>
        <v/>
      </c>
    </row>
    <row r="42" spans="1:9"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7" t="str" cm="1">
        <f t="array" ref="G42">IF(INDEX('DATA INPUT - nonordered'!G:G,ROW(G42))="","",INDEX('DATA INPUT - nonordered'!G:G,ROW(G42)))</f>
        <v/>
      </c>
      <c r="H42" s="36" t="str" cm="1">
        <f t="array" ref="H42">IF(INDEX('DATA INPUT - nonordered'!I:I,ROW(H42))="","",INDEX('DATA INPUT - nonordered'!I:I,ROW(H42)))</f>
        <v/>
      </c>
      <c r="I42" s="36" t="str" cm="1">
        <f t="array" ref="I42">IF(INDEX('DATA INPUT - nonordered'!K:K,ROW(I42))="","",INDEX('DATA INPUT - nonordered'!K:K,ROW(I42)))</f>
        <v/>
      </c>
    </row>
    <row r="43" spans="1:9"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7" t="str" cm="1">
        <f t="array" ref="G43">IF(INDEX('DATA INPUT - nonordered'!G:G,ROW(G43))="","",INDEX('DATA INPUT - nonordered'!G:G,ROW(G43)))</f>
        <v/>
      </c>
      <c r="H43" s="36" t="str" cm="1">
        <f t="array" ref="H43">IF(INDEX('DATA INPUT - nonordered'!I:I,ROW(H43))="","",INDEX('DATA INPUT - nonordered'!I:I,ROW(H43)))</f>
        <v/>
      </c>
      <c r="I43" s="36" t="str" cm="1">
        <f t="array" ref="I43">IF(INDEX('DATA INPUT - nonordered'!K:K,ROW(I43))="","",INDEX('DATA INPUT - nonordered'!K:K,ROW(I43)))</f>
        <v/>
      </c>
    </row>
    <row r="44" spans="1:9"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7" t="str" cm="1">
        <f t="array" ref="G44">IF(INDEX('DATA INPUT - nonordered'!G:G,ROW(G44))="","",INDEX('DATA INPUT - nonordered'!G:G,ROW(G44)))</f>
        <v/>
      </c>
      <c r="H44" s="36" t="str" cm="1">
        <f t="array" ref="H44">IF(INDEX('DATA INPUT - nonordered'!I:I,ROW(H44))="","",INDEX('DATA INPUT - nonordered'!I:I,ROW(H44)))</f>
        <v/>
      </c>
      <c r="I44" s="36" t="str" cm="1">
        <f t="array" ref="I44">IF(INDEX('DATA INPUT - nonordered'!K:K,ROW(I44))="","",INDEX('DATA INPUT - nonordered'!K:K,ROW(I44)))</f>
        <v/>
      </c>
    </row>
    <row r="45" spans="1:9"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7" t="str" cm="1">
        <f t="array" ref="G45">IF(INDEX('DATA INPUT - nonordered'!G:G,ROW(G45))="","",INDEX('DATA INPUT - nonordered'!G:G,ROW(G45)))</f>
        <v/>
      </c>
      <c r="H45" s="36" t="str" cm="1">
        <f t="array" ref="H45">IF(INDEX('DATA INPUT - nonordered'!I:I,ROW(H45))="","",INDEX('DATA INPUT - nonordered'!I:I,ROW(H45)))</f>
        <v/>
      </c>
      <c r="I45" s="36" t="str" cm="1">
        <f t="array" ref="I45">IF(INDEX('DATA INPUT - nonordered'!K:K,ROW(I45))="","",INDEX('DATA INPUT - nonordered'!K:K,ROW(I45)))</f>
        <v/>
      </c>
    </row>
    <row r="46" spans="1:9"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7" t="str" cm="1">
        <f t="array" ref="G46">IF(INDEX('DATA INPUT - nonordered'!G:G,ROW(G46))="","",INDEX('DATA INPUT - nonordered'!G:G,ROW(G46)))</f>
        <v/>
      </c>
      <c r="H46" s="36" t="str" cm="1">
        <f t="array" ref="H46">IF(INDEX('DATA INPUT - nonordered'!I:I,ROW(H46))="","",INDEX('DATA INPUT - nonordered'!I:I,ROW(H46)))</f>
        <v/>
      </c>
      <c r="I46" s="36" t="str" cm="1">
        <f t="array" ref="I46">IF(INDEX('DATA INPUT - nonordered'!K:K,ROW(I46))="","",INDEX('DATA INPUT - nonordered'!K:K,ROW(I46)))</f>
        <v/>
      </c>
    </row>
    <row r="47" spans="1:9"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7" t="str" cm="1">
        <f t="array" ref="G47">IF(INDEX('DATA INPUT - nonordered'!G:G,ROW(G47))="","",INDEX('DATA INPUT - nonordered'!G:G,ROW(G47)))</f>
        <v/>
      </c>
      <c r="H47" s="36" t="str" cm="1">
        <f t="array" ref="H47">IF(INDEX('DATA INPUT - nonordered'!I:I,ROW(H47))="","",INDEX('DATA INPUT - nonordered'!I:I,ROW(H47)))</f>
        <v/>
      </c>
      <c r="I47" s="36" t="str" cm="1">
        <f t="array" ref="I47">IF(INDEX('DATA INPUT - nonordered'!K:K,ROW(I47))="","",INDEX('DATA INPUT - nonordered'!K:K,ROW(I47)))</f>
        <v/>
      </c>
    </row>
    <row r="48" spans="1:9"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7" t="str" cm="1">
        <f t="array" ref="G48">IF(INDEX('DATA INPUT - nonordered'!G:G,ROW(G48))="","",INDEX('DATA INPUT - nonordered'!G:G,ROW(G48)))</f>
        <v/>
      </c>
      <c r="H48" s="36" t="str" cm="1">
        <f t="array" ref="H48">IF(INDEX('DATA INPUT - nonordered'!I:I,ROW(H48))="","",INDEX('DATA INPUT - nonordered'!I:I,ROW(H48)))</f>
        <v/>
      </c>
      <c r="I48" s="36" t="str" cm="1">
        <f t="array" ref="I48">IF(INDEX('DATA INPUT - nonordered'!K:K,ROW(I48))="","",INDEX('DATA INPUT - nonordered'!K:K,ROW(I48)))</f>
        <v/>
      </c>
    </row>
    <row r="49" spans="1:9"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7" t="str" cm="1">
        <f t="array" ref="G49">IF(INDEX('DATA INPUT - nonordered'!G:G,ROW(G49))="","",INDEX('DATA INPUT - nonordered'!G:G,ROW(G49)))</f>
        <v/>
      </c>
      <c r="H49" s="36" t="str" cm="1">
        <f t="array" ref="H49">IF(INDEX('DATA INPUT - nonordered'!I:I,ROW(H49))="","",INDEX('DATA INPUT - nonordered'!I:I,ROW(H49)))</f>
        <v/>
      </c>
      <c r="I49" s="36" t="str" cm="1">
        <f t="array" ref="I49">IF(INDEX('DATA INPUT - nonordered'!K:K,ROW(I49))="","",INDEX('DATA INPUT - nonordered'!K:K,ROW(I49)))</f>
        <v/>
      </c>
    </row>
    <row r="50" spans="1:9"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7" t="str" cm="1">
        <f t="array" ref="G50">IF(INDEX('DATA INPUT - nonordered'!G:G,ROW(G50))="","",INDEX('DATA INPUT - nonordered'!G:G,ROW(G50)))</f>
        <v/>
      </c>
      <c r="H50" s="36" t="str" cm="1">
        <f t="array" ref="H50">IF(INDEX('DATA INPUT - nonordered'!I:I,ROW(H50))="","",INDEX('DATA INPUT - nonordered'!I:I,ROW(H50)))</f>
        <v/>
      </c>
      <c r="I50" s="36" t="str" cm="1">
        <f t="array" ref="I50">IF(INDEX('DATA INPUT - nonordered'!K:K,ROW(I50))="","",INDEX('DATA INPUT - nonordered'!K:K,ROW(I50)))</f>
        <v/>
      </c>
    </row>
  </sheetData>
  <mergeCells count="2">
    <mergeCell ref="J3:M3"/>
    <mergeCell ref="N3:Q3"/>
  </mergeCells>
  <phoneticPr fontId="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90BD-BE03-4B60-A9C1-7C6FF37A66DD}">
  <sheetPr codeName="Sheet16">
    <tabColor theme="9" tint="0.59999389629810485"/>
  </sheetPr>
  <dimension ref="A1:T50"/>
  <sheetViews>
    <sheetView zoomScaleNormal="100" workbookViewId="0">
      <pane ySplit="6" topLeftCell="A7" activePane="bottomLeft" state="frozen"/>
      <selection activeCell="B43" sqref="B43"/>
      <selection pane="bottomLeft" activeCell="H1" sqref="H1"/>
    </sheetView>
  </sheetViews>
  <sheetFormatPr defaultColWidth="9.1796875" defaultRowHeight="14.5"/>
  <cols>
    <col min="1" max="2" width="9.1796875" style="107"/>
    <col min="3" max="3" width="39.7265625" style="104" bestFit="1" customWidth="1"/>
    <col min="4" max="4" width="18.453125" style="104" bestFit="1" customWidth="1"/>
    <col min="5" max="5" width="18.453125" style="104" customWidth="1"/>
    <col min="6" max="6" width="16" style="106" customWidth="1"/>
    <col min="7" max="7" width="16" style="105" customWidth="1"/>
    <col min="8" max="13" width="11.81640625" style="109" customWidth="1"/>
    <col min="14" max="14" width="12.26953125" style="109" bestFit="1" customWidth="1"/>
    <col min="15" max="16" width="15.453125" style="107" customWidth="1"/>
    <col min="17" max="16384" width="9.1796875" style="107"/>
  </cols>
  <sheetData>
    <row r="1" spans="1:20" s="34" customFormat="1" ht="21">
      <c r="A1" s="62" t="s">
        <v>287</v>
      </c>
      <c r="F1" s="66"/>
      <c r="G1" s="70"/>
      <c r="H1" s="63"/>
      <c r="I1" s="63"/>
      <c r="J1" s="63"/>
      <c r="K1" s="63"/>
      <c r="L1" s="63"/>
      <c r="M1" s="63"/>
      <c r="N1" s="63"/>
    </row>
    <row r="2" spans="1:20" s="34" customFormat="1">
      <c r="F2" s="66"/>
      <c r="G2" s="70"/>
      <c r="H2" s="63"/>
      <c r="I2" s="63"/>
      <c r="J2" s="63"/>
      <c r="K2" s="63"/>
      <c r="L2" s="63"/>
      <c r="M2" s="63"/>
      <c r="N2" s="63"/>
    </row>
    <row r="3" spans="1:20" s="39" customFormat="1" ht="18.5" customHeight="1">
      <c r="A3" s="101" t="s">
        <v>463</v>
      </c>
      <c r="C3" s="101"/>
      <c r="D3" s="101"/>
      <c r="E3" s="101"/>
      <c r="F3" s="101"/>
      <c r="G3" s="101"/>
      <c r="H3" s="229" t="s">
        <v>213</v>
      </c>
      <c r="I3" s="229"/>
      <c r="J3" s="229"/>
      <c r="K3" s="229"/>
      <c r="L3" s="229"/>
      <c r="M3" s="229"/>
      <c r="N3" s="229"/>
      <c r="O3" s="227" t="s">
        <v>214</v>
      </c>
      <c r="P3" s="227"/>
    </row>
    <row r="4" spans="1:20" s="47" customFormat="1" ht="52">
      <c r="A4" s="47" t="s">
        <v>516</v>
      </c>
      <c r="B4" s="47" t="s">
        <v>517</v>
      </c>
      <c r="C4" s="47" t="s">
        <v>215</v>
      </c>
      <c r="D4" s="47" t="s">
        <v>216</v>
      </c>
      <c r="E4" s="47" t="s">
        <v>217</v>
      </c>
      <c r="F4" s="67" t="s">
        <v>219</v>
      </c>
      <c r="G4" s="71" t="s">
        <v>245</v>
      </c>
      <c r="H4" s="47" t="s">
        <v>530</v>
      </c>
      <c r="I4" s="47" t="s">
        <v>534</v>
      </c>
      <c r="J4" s="47" t="s">
        <v>535</v>
      </c>
      <c r="K4" s="47" t="s">
        <v>256</v>
      </c>
      <c r="L4" s="47" t="s">
        <v>248</v>
      </c>
      <c r="M4" s="47" t="s">
        <v>290</v>
      </c>
      <c r="N4" s="64" t="s">
        <v>291</v>
      </c>
      <c r="O4" s="47" t="s">
        <v>288</v>
      </c>
      <c r="P4" s="47" t="s">
        <v>289</v>
      </c>
    </row>
    <row r="5" spans="1:20" s="80" customFormat="1" ht="13">
      <c r="F5" s="81" t="s">
        <v>310</v>
      </c>
      <c r="G5" s="82" t="s">
        <v>343</v>
      </c>
      <c r="H5" s="149" t="str">
        <f>IF(AVERAGE(H7:H50)&lt;=2,"2 or fewer subgroups","")</f>
        <v/>
      </c>
      <c r="I5" s="149" t="str">
        <f>IF(SUM(I7:I50)&lt;&gt;0,"Missing estimate(s)","")</f>
        <v/>
      </c>
      <c r="J5" s="149" t="str">
        <f>IF(SUM(J7:J50)&lt;&gt;0,"Missing population(s)","")</f>
        <v/>
      </c>
      <c r="K5" s="80" t="s">
        <v>345</v>
      </c>
      <c r="M5" s="80" t="s">
        <v>387</v>
      </c>
      <c r="N5" s="80" t="s">
        <v>388</v>
      </c>
      <c r="O5" s="80" t="s">
        <v>389</v>
      </c>
      <c r="P5" s="83" t="s">
        <v>390</v>
      </c>
      <c r="S5" s="83"/>
      <c r="T5" s="83"/>
    </row>
    <row r="6" spans="1:20" s="34" customFormat="1">
      <c r="A6" s="43" t="s">
        <v>516</v>
      </c>
      <c r="B6" s="43" t="s">
        <v>517</v>
      </c>
      <c r="C6" s="43" t="s">
        <v>83</v>
      </c>
      <c r="D6" s="43" t="s">
        <v>84</v>
      </c>
      <c r="E6" s="43" t="s">
        <v>85</v>
      </c>
      <c r="F6" s="75" t="s">
        <v>87</v>
      </c>
      <c r="G6" s="44" t="s">
        <v>105</v>
      </c>
      <c r="H6" s="45" t="s">
        <v>531</v>
      </c>
      <c r="I6" s="45" t="s">
        <v>532</v>
      </c>
      <c r="J6" s="45" t="s">
        <v>533</v>
      </c>
      <c r="K6" s="45" t="s">
        <v>228</v>
      </c>
      <c r="L6" s="45" t="s">
        <v>251</v>
      </c>
      <c r="M6" s="45" t="s">
        <v>149</v>
      </c>
      <c r="N6" s="45" t="s">
        <v>150</v>
      </c>
      <c r="O6" s="46" t="s">
        <v>151</v>
      </c>
      <c r="P6" s="46" t="s">
        <v>152</v>
      </c>
    </row>
    <row r="7" spans="1:20"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8" cm="1">
        <f t="array" ref="G7">IF(INDEX('DATA INPUT - nonordered'!H:H,ROW(G7))="","",INDEX('DATA INPUT - nonordered'!H:H,ROW(G7)))</f>
        <v>230.20509999999999</v>
      </c>
      <c r="H7" s="73">
        <f>IF(E7="","",COUNTIF(E:E,"*?")-2)</f>
        <v>34</v>
      </c>
      <c r="I7" s="73">
        <f>IF(E7="","",IF(AND(E7&lt;&gt;"",F7=""),1,0))</f>
        <v>0</v>
      </c>
      <c r="J7" s="73">
        <f>IF(E7="","",IF(AND(E7&lt;&gt;"",G7=""),1,0))</f>
        <v>0</v>
      </c>
      <c r="K7" s="65">
        <f t="shared" ref="K7:K50" si="0">IFERROR(G7/SUM(G:G),"")</f>
        <v>2.2782811775827336E-2</v>
      </c>
      <c r="L7" s="65">
        <f t="shared" ref="L7:L50" si="1">IF(F7="","",SUMPRODUCT(K:K,F:F))</f>
        <v>91.596685342303289</v>
      </c>
      <c r="M7" s="65">
        <f>IFERROR(IF(H7&lt;=2,"",
IF(SUM(I:I)&lt;&gt;0,"",
ABS(F7-L7))),"")</f>
        <v>3.5211546576967123</v>
      </c>
      <c r="N7" s="65">
        <f>IFERROR(IF(H7&lt;=2,"",
IF(OR(SUM(I:I)&lt;&gt;0,SUM(J:J)&lt;&gt;0),"",
K7*ABS(F7-L7))),"")</f>
        <v>8.0221803799881933E-2</v>
      </c>
      <c r="O7" s="58">
        <f>IF(SUM(M:M)=0,"",SUM(M:M)/AVERAGE(H:H))</f>
        <v>6.6155732352941188</v>
      </c>
      <c r="P7" s="42">
        <f>IF(SUM(M:M)=0,"",SUM(N:N))</f>
        <v>5.3261116827504154</v>
      </c>
    </row>
    <row r="8" spans="1:20"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8" cm="1">
        <f t="array" ref="G8">IF(INDEX('DATA INPUT - nonordered'!H:H,ROW(G8))="","",INDEX('DATA INPUT - nonordered'!H:H,ROW(G8)))</f>
        <v>149.46270000000001</v>
      </c>
      <c r="H8" s="73">
        <f t="shared" ref="H8:H50" si="2">IF(E8="","",COUNTIF(E:E,"*?")-2)</f>
        <v>34</v>
      </c>
      <c r="I8" s="73">
        <f t="shared" ref="I8:I50" si="3">IF(E8="","",IF(AND(E8&lt;&gt;"",F8=""),1,0))</f>
        <v>0</v>
      </c>
      <c r="J8" s="73">
        <f t="shared" ref="J8:J50" si="4">IF(E8="","",IF(AND(E8&lt;&gt;"",G8=""),1,0))</f>
        <v>0</v>
      </c>
      <c r="K8" s="65">
        <f t="shared" si="0"/>
        <v>1.4791942322767605E-2</v>
      </c>
      <c r="L8" s="65">
        <f t="shared" si="1"/>
        <v>91.596685342303289</v>
      </c>
      <c r="M8" s="65">
        <f t="shared" ref="M8:M50" si="5">IFERROR(IF(H8&lt;=2,"",
IF(SUM(I:I)&lt;&gt;0,"",
ABS(F8-L8))),"")</f>
        <v>8.4033146576967113</v>
      </c>
      <c r="N8" s="65">
        <f t="shared" ref="N8:N50" si="6">IFERROR(IF(H8&lt;=2,"",
IF(OR(SUM(I:I)&lt;&gt;0,SUM(J:J)&lt;&gt;0),"",
K8*ABS(F8-L8))),"")</f>
        <v>0.12430134573671735</v>
      </c>
      <c r="O8" s="63"/>
    </row>
    <row r="9" spans="1:20"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8" cm="1">
        <f t="array" ref="G9">IF(INDEX('DATA INPUT - nonordered'!H:H,ROW(G9))="","",INDEX('DATA INPUT - nonordered'!H:H,ROW(G9)))</f>
        <v>55.665329999999997</v>
      </c>
      <c r="H9" s="73">
        <f t="shared" si="2"/>
        <v>34</v>
      </c>
      <c r="I9" s="73">
        <f t="shared" si="3"/>
        <v>0</v>
      </c>
      <c r="J9" s="73">
        <f t="shared" si="4"/>
        <v>0</v>
      </c>
      <c r="K9" s="65">
        <f t="shared" si="0"/>
        <v>5.50905577604195E-3</v>
      </c>
      <c r="L9" s="65">
        <f t="shared" si="1"/>
        <v>91.596685342303289</v>
      </c>
      <c r="M9" s="65">
        <f t="shared" si="5"/>
        <v>5.813324657696711</v>
      </c>
      <c r="N9" s="65">
        <f t="shared" si="6"/>
        <v>3.2025929783491155E-2</v>
      </c>
    </row>
    <row r="10" spans="1:20"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8" cm="1">
        <f t="array" ref="G10">IF(INDEX('DATA INPUT - nonordered'!H:H,ROW(G10))="","",INDEX('DATA INPUT - nonordered'!H:H,ROW(G10)))</f>
        <v>451.26549999999997</v>
      </c>
      <c r="H10" s="73">
        <f t="shared" si="2"/>
        <v>34</v>
      </c>
      <c r="I10" s="73">
        <f t="shared" si="3"/>
        <v>0</v>
      </c>
      <c r="J10" s="73">
        <f t="shared" si="4"/>
        <v>0</v>
      </c>
      <c r="K10" s="65">
        <f t="shared" si="0"/>
        <v>4.4660595909580679E-2</v>
      </c>
      <c r="L10" s="65">
        <f t="shared" si="1"/>
        <v>91.596685342303289</v>
      </c>
      <c r="M10" s="65">
        <f t="shared" si="5"/>
        <v>11.239745342303294</v>
      </c>
      <c r="N10" s="65">
        <f t="shared" si="6"/>
        <v>0.501973724859199</v>
      </c>
    </row>
    <row r="11" spans="1:20"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8" cm="1">
        <f t="array" ref="G11">IF(INDEX('DATA INPUT - nonordered'!H:H,ROW(G11))="","",INDEX('DATA INPUT - nonordered'!H:H,ROW(G11)))</f>
        <v>70.175399999999996</v>
      </c>
      <c r="H11" s="73">
        <f t="shared" si="2"/>
        <v>34</v>
      </c>
      <c r="I11" s="73">
        <f t="shared" si="3"/>
        <v>0</v>
      </c>
      <c r="J11" s="73">
        <f t="shared" si="4"/>
        <v>0</v>
      </c>
      <c r="K11" s="65">
        <f t="shared" si="0"/>
        <v>6.9450804065304969E-3</v>
      </c>
      <c r="L11" s="65">
        <f t="shared" si="1"/>
        <v>91.596685342303289</v>
      </c>
      <c r="M11" s="65">
        <f t="shared" si="5"/>
        <v>2.6608746576967093</v>
      </c>
      <c r="N11" s="65">
        <f t="shared" si="6"/>
        <v>1.8479988449402959E-2</v>
      </c>
    </row>
    <row r="12" spans="1:20"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8" cm="1">
        <f t="array" ref="G12">IF(INDEX('DATA INPUT - nonordered'!H:H,ROW(G12))="","",INDEX('DATA INPUT - nonordered'!H:H,ROW(G12)))</f>
        <v>1221.944</v>
      </c>
      <c r="H12" s="73">
        <f t="shared" si="2"/>
        <v>34</v>
      </c>
      <c r="I12" s="73">
        <f t="shared" si="3"/>
        <v>0</v>
      </c>
      <c r="J12" s="73">
        <f t="shared" si="4"/>
        <v>0</v>
      </c>
      <c r="K12" s="65">
        <f t="shared" si="0"/>
        <v>0.1209326819979295</v>
      </c>
      <c r="L12" s="65">
        <f t="shared" si="1"/>
        <v>91.596685342303289</v>
      </c>
      <c r="M12" s="65">
        <f t="shared" si="5"/>
        <v>6.9649946576967068</v>
      </c>
      <c r="N12" s="65">
        <f t="shared" si="6"/>
        <v>0.84229548405651367</v>
      </c>
    </row>
    <row r="13" spans="1:20"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8" cm="1">
        <f t="array" ref="G13">IF(INDEX('DATA INPUT - nonordered'!H:H,ROW(G13))="","",INDEX('DATA INPUT - nonordered'!H:H,ROW(G13)))</f>
        <v>91.882739999999998</v>
      </c>
      <c r="H13" s="73">
        <f t="shared" si="2"/>
        <v>34</v>
      </c>
      <c r="I13" s="73">
        <f t="shared" si="3"/>
        <v>0</v>
      </c>
      <c r="J13" s="73">
        <f t="shared" si="4"/>
        <v>0</v>
      </c>
      <c r="K13" s="65">
        <f t="shared" si="0"/>
        <v>9.0934004975010609E-3</v>
      </c>
      <c r="L13" s="65">
        <f t="shared" si="1"/>
        <v>91.596685342303289</v>
      </c>
      <c r="M13" s="65">
        <f t="shared" si="5"/>
        <v>2.6493853423032903</v>
      </c>
      <c r="N13" s="65">
        <f t="shared" si="6"/>
        <v>2.4091921989772759E-2</v>
      </c>
    </row>
    <row r="14" spans="1:20"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8" cm="1">
        <f t="array" ref="G14">IF(INDEX('DATA INPUT - nonordered'!H:H,ROW(G14))="","",INDEX('DATA INPUT - nonordered'!H:H,ROW(G14)))</f>
        <v>124.611</v>
      </c>
      <c r="H14" s="73">
        <f t="shared" si="2"/>
        <v>34</v>
      </c>
      <c r="I14" s="73">
        <f t="shared" si="3"/>
        <v>0</v>
      </c>
      <c r="J14" s="73">
        <f t="shared" si="4"/>
        <v>0</v>
      </c>
      <c r="K14" s="65">
        <f t="shared" si="0"/>
        <v>1.2332432940007066E-2</v>
      </c>
      <c r="L14" s="65">
        <f t="shared" si="1"/>
        <v>91.596685342303289</v>
      </c>
      <c r="M14" s="65">
        <f t="shared" si="5"/>
        <v>4.9247253423032902</v>
      </c>
      <c r="N14" s="65">
        <f t="shared" si="6"/>
        <v>6.0733845031908672E-2</v>
      </c>
    </row>
    <row r="15" spans="1:20"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8" cm="1">
        <f t="array" ref="G15">IF(INDEX('DATA INPUT - nonordered'!H:H,ROW(G15))="","",INDEX('DATA INPUT - nonordered'!H:H,ROW(G15)))</f>
        <v>1257.4490000000001</v>
      </c>
      <c r="H15" s="73">
        <f t="shared" si="2"/>
        <v>34</v>
      </c>
      <c r="I15" s="73">
        <f t="shared" si="3"/>
        <v>0</v>
      </c>
      <c r="J15" s="73">
        <f t="shared" si="4"/>
        <v>0</v>
      </c>
      <c r="K15" s="65">
        <f t="shared" si="0"/>
        <v>0.12444652131817371</v>
      </c>
      <c r="L15" s="65">
        <f t="shared" si="1"/>
        <v>91.596685342303289</v>
      </c>
      <c r="M15" s="65">
        <f t="shared" si="5"/>
        <v>5.5014946576967105</v>
      </c>
      <c r="N15" s="65">
        <f t="shared" si="6"/>
        <v>0.68464187220087247</v>
      </c>
    </row>
    <row r="16" spans="1:20"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8" cm="1">
        <f t="array" ref="G16">IF(INDEX('DATA INPUT - nonordered'!H:H,ROW(G16))="","",INDEX('DATA INPUT - nonordered'!H:H,ROW(G16)))</f>
        <v>138.3835</v>
      </c>
      <c r="H16" s="73">
        <f t="shared" si="2"/>
        <v>34</v>
      </c>
      <c r="I16" s="73">
        <f t="shared" si="3"/>
        <v>0</v>
      </c>
      <c r="J16" s="73">
        <f t="shared" si="4"/>
        <v>0</v>
      </c>
      <c r="K16" s="65">
        <f t="shared" si="0"/>
        <v>1.3695462148233042E-2</v>
      </c>
      <c r="L16" s="65">
        <f t="shared" si="1"/>
        <v>91.596685342303289</v>
      </c>
      <c r="M16" s="65">
        <f t="shared" si="5"/>
        <v>4.9952746576967115</v>
      </c>
      <c r="N16" s="65">
        <f t="shared" si="6"/>
        <v>6.8412594994513076E-2</v>
      </c>
    </row>
    <row r="17" spans="1:14"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8" cm="1">
        <f t="array" ref="G17">IF(INDEX('DATA INPUT - nonordered'!H:H,ROW(G17))="","",INDEX('DATA INPUT - nonordered'!H:H,ROW(G17)))</f>
        <v>252.12610000000001</v>
      </c>
      <c r="H17" s="73">
        <f t="shared" si="2"/>
        <v>34</v>
      </c>
      <c r="I17" s="73">
        <f t="shared" si="3"/>
        <v>0</v>
      </c>
      <c r="J17" s="73">
        <f t="shared" si="4"/>
        <v>0</v>
      </c>
      <c r="K17" s="65">
        <f t="shared" si="0"/>
        <v>2.4952277252213009E-2</v>
      </c>
      <c r="L17" s="65">
        <f t="shared" si="1"/>
        <v>91.596685342303289</v>
      </c>
      <c r="M17" s="65">
        <f t="shared" si="5"/>
        <v>16.163275342303294</v>
      </c>
      <c r="N17" s="65">
        <f t="shared" si="6"/>
        <v>0.40331052764500991</v>
      </c>
    </row>
    <row r="18" spans="1:14"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8" cm="1">
        <f t="array" ref="G18">IF(INDEX('DATA INPUT - nonordered'!H:H,ROW(G18))="","",INDEX('DATA INPUT - nonordered'!H:H,ROW(G18)))</f>
        <v>47.248840000000001</v>
      </c>
      <c r="H18" s="73">
        <f t="shared" si="2"/>
        <v>34</v>
      </c>
      <c r="I18" s="73">
        <f t="shared" si="3"/>
        <v>0</v>
      </c>
      <c r="J18" s="73">
        <f t="shared" si="4"/>
        <v>0</v>
      </c>
      <c r="K18" s="65">
        <f t="shared" si="0"/>
        <v>4.6760972208964172E-3</v>
      </c>
      <c r="L18" s="65">
        <f t="shared" si="1"/>
        <v>91.596685342303289</v>
      </c>
      <c r="M18" s="65">
        <f t="shared" si="5"/>
        <v>1.2373346576967066</v>
      </c>
      <c r="N18" s="65">
        <f t="shared" si="6"/>
        <v>5.7858971541743893E-3</v>
      </c>
    </row>
    <row r="19" spans="1:14"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8" cm="1">
        <f t="array" ref="G19">IF(INDEX('DATA INPUT - nonordered'!H:H,ROW(G19))="","",INDEX('DATA INPUT - nonordered'!H:H,ROW(G19)))</f>
        <v>364.84570000000002</v>
      </c>
      <c r="H19" s="73">
        <f t="shared" si="2"/>
        <v>34</v>
      </c>
      <c r="I19" s="73">
        <f t="shared" si="3"/>
        <v>0</v>
      </c>
      <c r="J19" s="73">
        <f t="shared" si="4"/>
        <v>0</v>
      </c>
      <c r="K19" s="65">
        <f t="shared" si="0"/>
        <v>3.610784865461264E-2</v>
      </c>
      <c r="L19" s="65">
        <f t="shared" si="1"/>
        <v>91.596685342303289</v>
      </c>
      <c r="M19" s="65">
        <f t="shared" si="5"/>
        <v>6.9612746576967055</v>
      </c>
      <c r="N19" s="65">
        <f t="shared" si="6"/>
        <v>0.25135665178330308</v>
      </c>
    </row>
    <row r="20" spans="1:14"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8" cm="1">
        <f t="array" ref="G20">IF(INDEX('DATA INPUT - nonordered'!H:H,ROW(G20))="","",INDEX('DATA INPUT - nonordered'!H:H,ROW(G20)))</f>
        <v>136.16909999999999</v>
      </c>
      <c r="H20" s="73">
        <f t="shared" si="2"/>
        <v>34</v>
      </c>
      <c r="I20" s="73">
        <f t="shared" si="3"/>
        <v>0</v>
      </c>
      <c r="J20" s="73">
        <f t="shared" si="4"/>
        <v>0</v>
      </c>
      <c r="K20" s="65">
        <f t="shared" si="0"/>
        <v>1.3476308626454454E-2</v>
      </c>
      <c r="L20" s="65">
        <f t="shared" si="1"/>
        <v>91.596685342303289</v>
      </c>
      <c r="M20" s="65">
        <f t="shared" si="5"/>
        <v>3.7569353423032936</v>
      </c>
      <c r="N20" s="65">
        <f t="shared" si="6"/>
        <v>5.0629620162513489E-2</v>
      </c>
    </row>
    <row r="21" spans="1:14"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8" cm="1">
        <f t="array" ref="G21">IF(INDEX('DATA INPUT - nonordered'!H:H,ROW(G21))="","",INDEX('DATA INPUT - nonordered'!H:H,ROW(G21)))</f>
        <v>304.16480000000001</v>
      </c>
      <c r="H21" s="73">
        <f t="shared" si="2"/>
        <v>34</v>
      </c>
      <c r="I21" s="73">
        <f t="shared" si="3"/>
        <v>0</v>
      </c>
      <c r="J21" s="73">
        <f t="shared" si="4"/>
        <v>0</v>
      </c>
      <c r="K21" s="65">
        <f t="shared" si="0"/>
        <v>3.0102414704244899E-2</v>
      </c>
      <c r="L21" s="65">
        <f t="shared" si="1"/>
        <v>91.596685342303289</v>
      </c>
      <c r="M21" s="65">
        <f t="shared" si="5"/>
        <v>0.27834465769670658</v>
      </c>
      <c r="N21" s="65">
        <f t="shared" si="6"/>
        <v>8.3788463166973529E-3</v>
      </c>
    </row>
    <row r="22" spans="1:14"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8" cm="1">
        <f t="array" ref="G22">IF(INDEX('DATA INPUT - nonordered'!H:H,ROW(G22))="","",INDEX('DATA INPUT - nonordered'!H:H,ROW(G22)))</f>
        <v>85.010509999999996</v>
      </c>
      <c r="H22" s="73">
        <f t="shared" si="2"/>
        <v>34</v>
      </c>
      <c r="I22" s="73">
        <f t="shared" si="3"/>
        <v>0</v>
      </c>
      <c r="J22" s="73">
        <f t="shared" si="4"/>
        <v>0</v>
      </c>
      <c r="K22" s="65">
        <f t="shared" si="0"/>
        <v>8.4132734170402294E-3</v>
      </c>
      <c r="L22" s="65">
        <f t="shared" si="1"/>
        <v>91.596685342303289</v>
      </c>
      <c r="M22" s="65">
        <f t="shared" si="5"/>
        <v>17.473305342303291</v>
      </c>
      <c r="N22" s="65">
        <f t="shared" si="6"/>
        <v>0.14700769534422731</v>
      </c>
    </row>
    <row r="23" spans="1:14"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8" cm="1">
        <f t="array" ref="G23">IF(INDEX('DATA INPUT - nonordered'!H:H,ROW(G23))="","",INDEX('DATA INPUT - nonordered'!H:H,ROW(G23)))</f>
        <v>26.3322</v>
      </c>
      <c r="H23" s="73">
        <f t="shared" si="2"/>
        <v>34</v>
      </c>
      <c r="I23" s="73">
        <f t="shared" si="3"/>
        <v>0</v>
      </c>
      <c r="J23" s="73">
        <f t="shared" si="4"/>
        <v>0</v>
      </c>
      <c r="K23" s="65">
        <f t="shared" si="0"/>
        <v>2.6060306928188848E-3</v>
      </c>
      <c r="L23" s="65">
        <f t="shared" si="1"/>
        <v>91.596685342303289</v>
      </c>
      <c r="M23" s="65">
        <f t="shared" si="5"/>
        <v>1.063645342303289</v>
      </c>
      <c r="N23" s="65">
        <f t="shared" si="6"/>
        <v>2.77189240831622E-3</v>
      </c>
    </row>
    <row r="24" spans="1:14"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8" cm="1">
        <f t="array" ref="G24">IF(INDEX('DATA INPUT - nonordered'!H:H,ROW(G24))="","",INDEX('DATA INPUT - nonordered'!H:H,ROW(G24)))</f>
        <v>51.94059</v>
      </c>
      <c r="H24" s="73">
        <f t="shared" si="2"/>
        <v>34</v>
      </c>
      <c r="I24" s="73">
        <f t="shared" si="3"/>
        <v>0</v>
      </c>
      <c r="J24" s="73">
        <f t="shared" si="4"/>
        <v>0</v>
      </c>
      <c r="K24" s="65">
        <f t="shared" si="0"/>
        <v>5.1404277554902983E-3</v>
      </c>
      <c r="L24" s="65">
        <f t="shared" si="1"/>
        <v>91.596685342303289</v>
      </c>
      <c r="M24" s="65">
        <f t="shared" si="5"/>
        <v>18.22128534230329</v>
      </c>
      <c r="N24" s="65">
        <f t="shared" si="6"/>
        <v>9.3665200914284374E-2</v>
      </c>
    </row>
    <row r="25" spans="1:14"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8" cm="1">
        <f t="array" ref="G25">IF(INDEX('DATA INPUT - nonordered'!H:H,ROW(G25))="","",INDEX('DATA INPUT - nonordered'!H:H,ROW(G25)))</f>
        <v>74.518829999999994</v>
      </c>
      <c r="H25" s="73">
        <f t="shared" si="2"/>
        <v>34</v>
      </c>
      <c r="I25" s="73">
        <f t="shared" si="3"/>
        <v>0</v>
      </c>
      <c r="J25" s="73">
        <f t="shared" si="4"/>
        <v>0</v>
      </c>
      <c r="K25" s="65">
        <f t="shared" si="0"/>
        <v>7.3749385988619515E-3</v>
      </c>
      <c r="L25" s="65">
        <f t="shared" si="1"/>
        <v>91.596685342303289</v>
      </c>
      <c r="M25" s="65">
        <f t="shared" si="5"/>
        <v>4.4323046576967045</v>
      </c>
      <c r="N25" s="65">
        <f t="shared" si="6"/>
        <v>3.2687974701963038E-2</v>
      </c>
    </row>
    <row r="26" spans="1:14"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8" cm="1">
        <f t="array" ref="G26">IF(INDEX('DATA INPUT - nonordered'!H:H,ROW(G26))="","",INDEX('DATA INPUT - nonordered'!H:H,ROW(G26)))</f>
        <v>617.09230000000002</v>
      </c>
      <c r="H26" s="73">
        <f t="shared" si="2"/>
        <v>34</v>
      </c>
      <c r="I26" s="73">
        <f t="shared" si="3"/>
        <v>0</v>
      </c>
      <c r="J26" s="73">
        <f t="shared" si="4"/>
        <v>0</v>
      </c>
      <c r="K26" s="65">
        <f t="shared" si="0"/>
        <v>6.1072051484577783E-2</v>
      </c>
      <c r="L26" s="65">
        <f t="shared" si="1"/>
        <v>91.596685342303289</v>
      </c>
      <c r="M26" s="65">
        <f t="shared" si="5"/>
        <v>1.6046053423032873</v>
      </c>
      <c r="N26" s="65">
        <f t="shared" si="6"/>
        <v>9.7996540077574926E-2</v>
      </c>
    </row>
    <row r="27" spans="1:14"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8" cm="1">
        <f t="array" ref="G27">IF(INDEX('DATA INPUT - nonordered'!H:H,ROW(G27))="","",INDEX('DATA INPUT - nonordered'!H:H,ROW(G27)))</f>
        <v>180.49100000000001</v>
      </c>
      <c r="H27" s="73">
        <f t="shared" si="2"/>
        <v>34</v>
      </c>
      <c r="I27" s="73">
        <f t="shared" si="3"/>
        <v>0</v>
      </c>
      <c r="J27" s="73">
        <f t="shared" si="4"/>
        <v>0</v>
      </c>
      <c r="K27" s="65">
        <f t="shared" si="0"/>
        <v>1.7862734058588851E-2</v>
      </c>
      <c r="L27" s="65">
        <f t="shared" si="1"/>
        <v>91.596685342303289</v>
      </c>
      <c r="M27" s="65">
        <f t="shared" si="5"/>
        <v>27.401415342303295</v>
      </c>
      <c r="N27" s="65">
        <f t="shared" si="6"/>
        <v>0.48946419508850014</v>
      </c>
    </row>
    <row r="28" spans="1:14"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8" cm="1">
        <f t="array" ref="G28">IF(INDEX('DATA INPUT - nonordered'!H:H,ROW(G28))="","",INDEX('DATA INPUT - nonordered'!H:H,ROW(G28)))</f>
        <v>308.423</v>
      </c>
      <c r="H28" s="73">
        <f t="shared" si="2"/>
        <v>34</v>
      </c>
      <c r="I28" s="73">
        <f t="shared" si="3"/>
        <v>0</v>
      </c>
      <c r="J28" s="73">
        <f t="shared" si="4"/>
        <v>0</v>
      </c>
      <c r="K28" s="65">
        <f t="shared" si="0"/>
        <v>3.0523837900793663E-2</v>
      </c>
      <c r="L28" s="65">
        <f t="shared" si="1"/>
        <v>91.596685342303289</v>
      </c>
      <c r="M28" s="65">
        <f t="shared" si="5"/>
        <v>5.639595342303295</v>
      </c>
      <c r="N28" s="65">
        <f t="shared" si="6"/>
        <v>0.17214209405453673</v>
      </c>
    </row>
    <row r="29" spans="1:14"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8" cm="1">
        <f t="array" ref="G29">IF(INDEX('DATA INPUT - nonordered'!H:H,ROW(G29))="","",INDEX('DATA INPUT - nonordered'!H:H,ROW(G29)))</f>
        <v>77.267009999999999</v>
      </c>
      <c r="H29" s="73">
        <f t="shared" si="2"/>
        <v>34</v>
      </c>
      <c r="I29" s="73">
        <f t="shared" si="3"/>
        <v>0</v>
      </c>
      <c r="J29" s="73">
        <f t="shared" si="4"/>
        <v>0</v>
      </c>
      <c r="K29" s="65">
        <f t="shared" si="0"/>
        <v>7.6469189662217241E-3</v>
      </c>
      <c r="L29" s="65">
        <f t="shared" si="1"/>
        <v>91.596685342303289</v>
      </c>
      <c r="M29" s="65">
        <f t="shared" si="5"/>
        <v>7.8040646576967134</v>
      </c>
      <c r="N29" s="65">
        <f t="shared" si="6"/>
        <v>5.9677050044561648E-2</v>
      </c>
    </row>
    <row r="30" spans="1:14"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8" cm="1">
        <f t="array" ref="G30">IF(INDEX('DATA INPUT - nonordered'!H:H,ROW(G30))="","",INDEX('DATA INPUT - nonordered'!H:H,ROW(G30)))</f>
        <v>164.39859999999999</v>
      </c>
      <c r="H30" s="73">
        <f t="shared" si="2"/>
        <v>34</v>
      </c>
      <c r="I30" s="73">
        <f t="shared" si="3"/>
        <v>0</v>
      </c>
      <c r="J30" s="73">
        <f t="shared" si="4"/>
        <v>0</v>
      </c>
      <c r="K30" s="65">
        <f t="shared" si="0"/>
        <v>1.6270110262585531E-2</v>
      </c>
      <c r="L30" s="65">
        <f t="shared" si="1"/>
        <v>91.596685342303289</v>
      </c>
      <c r="M30" s="65">
        <f t="shared" si="5"/>
        <v>1.0200746576967106</v>
      </c>
      <c r="N30" s="65">
        <f t="shared" si="6"/>
        <v>1.6596727156794673E-2</v>
      </c>
    </row>
    <row r="31" spans="1:14"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8" cm="1">
        <f t="array" ref="G31">IF(INDEX('DATA INPUT - nonordered'!H:H,ROW(G31))="","",INDEX('DATA INPUT - nonordered'!H:H,ROW(G31)))</f>
        <v>309.49369999999999</v>
      </c>
      <c r="H31" s="73">
        <f t="shared" si="2"/>
        <v>34</v>
      </c>
      <c r="I31" s="73">
        <f t="shared" si="3"/>
        <v>0</v>
      </c>
      <c r="J31" s="73">
        <f t="shared" si="4"/>
        <v>0</v>
      </c>
      <c r="K31" s="65">
        <f t="shared" si="0"/>
        <v>3.0629802349749737E-2</v>
      </c>
      <c r="L31" s="65">
        <f t="shared" si="1"/>
        <v>91.596685342303289</v>
      </c>
      <c r="M31" s="65">
        <f t="shared" si="5"/>
        <v>1.1931053423032836</v>
      </c>
      <c r="N31" s="65">
        <f t="shared" si="6"/>
        <v>3.6544580817180081E-2</v>
      </c>
    </row>
    <row r="32" spans="1:14"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8" cm="1">
        <f t="array" ref="G32">IF(INDEX('DATA INPUT - nonordered'!H:H,ROW(G32))="","",INDEX('DATA INPUT - nonordered'!H:H,ROW(G32)))</f>
        <v>355.35610000000003</v>
      </c>
      <c r="H32" s="73">
        <f t="shared" si="2"/>
        <v>34</v>
      </c>
      <c r="I32" s="73">
        <f t="shared" si="3"/>
        <v>0</v>
      </c>
      <c r="J32" s="73">
        <f t="shared" si="4"/>
        <v>0</v>
      </c>
      <c r="K32" s="65">
        <f t="shared" si="0"/>
        <v>3.516868713895599E-2</v>
      </c>
      <c r="L32" s="65">
        <f t="shared" si="1"/>
        <v>91.596685342303289</v>
      </c>
      <c r="M32" s="65">
        <f t="shared" si="5"/>
        <v>4.8484946576967047</v>
      </c>
      <c r="N32" s="65">
        <f t="shared" si="6"/>
        <v>0.17051519171143492</v>
      </c>
    </row>
    <row r="33" spans="1:14"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8" cm="1">
        <f t="array" ref="G33">IF(INDEX('DATA INPUT - nonordered'!H:H,ROW(G33))="","",INDEX('DATA INPUT - nonordered'!H:H,ROW(G33)))</f>
        <v>119.8061</v>
      </c>
      <c r="H33" s="73">
        <f t="shared" si="2"/>
        <v>34</v>
      </c>
      <c r="I33" s="73">
        <f t="shared" si="3"/>
        <v>0</v>
      </c>
      <c r="J33" s="73">
        <f t="shared" si="4"/>
        <v>0</v>
      </c>
      <c r="K33" s="65">
        <f t="shared" si="0"/>
        <v>1.1856904238420207E-2</v>
      </c>
      <c r="L33" s="65">
        <f t="shared" si="1"/>
        <v>91.596685342303289</v>
      </c>
      <c r="M33" s="65">
        <f t="shared" si="5"/>
        <v>6.9358253423032892</v>
      </c>
      <c r="N33" s="65">
        <f t="shared" si="6"/>
        <v>8.2237416898098145E-2</v>
      </c>
    </row>
    <row r="34" spans="1:14"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8" cm="1">
        <f t="array" ref="G34">IF(INDEX('DATA INPUT - nonordered'!H:H,ROW(G34))="","",INDEX('DATA INPUT - nonordered'!H:H,ROW(G34)))</f>
        <v>1979.521</v>
      </c>
      <c r="H34" s="73">
        <f t="shared" si="2"/>
        <v>34</v>
      </c>
      <c r="I34" s="73">
        <f t="shared" si="3"/>
        <v>0</v>
      </c>
      <c r="J34" s="73">
        <f t="shared" si="4"/>
        <v>0</v>
      </c>
      <c r="K34" s="65">
        <f t="shared" si="0"/>
        <v>0.19590814603715342</v>
      </c>
      <c r="L34" s="65">
        <f t="shared" si="1"/>
        <v>91.596685342303289</v>
      </c>
      <c r="M34" s="65">
        <f t="shared" si="5"/>
        <v>1.7578053423032856</v>
      </c>
      <c r="N34" s="65">
        <f t="shared" si="6"/>
        <v>0.34436838570484052</v>
      </c>
    </row>
    <row r="35" spans="1:14"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8" cm="1">
        <f t="array" ref="G35">IF(INDEX('DATA INPUT - nonordered'!H:H,ROW(G35))="","",INDEX('DATA INPUT - nonordered'!H:H,ROW(G35)))</f>
        <v>211.84630000000001</v>
      </c>
      <c r="H35" s="73">
        <f t="shared" si="2"/>
        <v>34</v>
      </c>
      <c r="I35" s="73">
        <f t="shared" si="3"/>
        <v>0</v>
      </c>
      <c r="J35" s="73">
        <f t="shared" si="4"/>
        <v>0</v>
      </c>
      <c r="K35" s="65">
        <f t="shared" si="0"/>
        <v>2.0965888150633723E-2</v>
      </c>
      <c r="L35" s="65">
        <f t="shared" si="1"/>
        <v>91.596685342303289</v>
      </c>
      <c r="M35" s="65">
        <f t="shared" si="5"/>
        <v>2.9919553423032852</v>
      </c>
      <c r="N35" s="65">
        <f t="shared" si="6"/>
        <v>6.2729001058421704E-2</v>
      </c>
    </row>
    <row r="36" spans="1:14"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8" cm="1">
        <f t="array" ref="G36">IF(INDEX('DATA INPUT - nonordered'!H:H,ROW(G36))="","",INDEX('DATA INPUT - nonordered'!H:H,ROW(G36)))</f>
        <v>223.6183</v>
      </c>
      <c r="H36" s="73">
        <f t="shared" si="2"/>
        <v>34</v>
      </c>
      <c r="I36" s="73">
        <f t="shared" si="3"/>
        <v>0</v>
      </c>
      <c r="J36" s="73">
        <f t="shared" si="4"/>
        <v>0</v>
      </c>
      <c r="K36" s="65">
        <f t="shared" si="0"/>
        <v>2.2130932974684273E-2</v>
      </c>
      <c r="L36" s="65">
        <f t="shared" si="1"/>
        <v>91.596685342303289</v>
      </c>
      <c r="M36" s="65">
        <f t="shared" si="5"/>
        <v>3.184224657696717</v>
      </c>
      <c r="N36" s="65">
        <f t="shared" si="6"/>
        <v>7.0469862475823014E-2</v>
      </c>
    </row>
    <row r="37" spans="1:14"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8" cm="1">
        <f t="array" ref="G37">IF(INDEX('DATA INPUT - nonordered'!H:H,ROW(G37))="","",INDEX('DATA INPUT - nonordered'!H:H,ROW(G37)))</f>
        <v>39.138280000000002</v>
      </c>
      <c r="H37" s="73">
        <f t="shared" si="2"/>
        <v>34</v>
      </c>
      <c r="I37" s="73">
        <f t="shared" si="3"/>
        <v>0</v>
      </c>
      <c r="J37" s="73">
        <f t="shared" si="4"/>
        <v>0</v>
      </c>
      <c r="K37" s="65">
        <f t="shared" si="0"/>
        <v>3.8734157777982662E-3</v>
      </c>
      <c r="L37" s="65">
        <f t="shared" si="1"/>
        <v>91.596685342303289</v>
      </c>
      <c r="M37" s="65">
        <f t="shared" si="5"/>
        <v>17.548235342303286</v>
      </c>
      <c r="N37" s="65">
        <f t="shared" si="6"/>
        <v>6.7971611647394709E-2</v>
      </c>
    </row>
    <row r="38" spans="1:14"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8" cm="1">
        <f t="array" ref="G38">IF(INDEX('DATA INPUT - nonordered'!H:H,ROW(G38))="","",INDEX('DATA INPUT - nonordered'!H:H,ROW(G38)))</f>
        <v>55.924329999999998</v>
      </c>
      <c r="H38" s="73">
        <f t="shared" si="2"/>
        <v>34</v>
      </c>
      <c r="I38" s="73">
        <f t="shared" si="3"/>
        <v>0</v>
      </c>
      <c r="J38" s="73">
        <f t="shared" si="4"/>
        <v>0</v>
      </c>
      <c r="K38" s="65">
        <f t="shared" si="0"/>
        <v>5.5346883456502656E-3</v>
      </c>
      <c r="L38" s="65">
        <f t="shared" si="1"/>
        <v>91.596685342303289</v>
      </c>
      <c r="M38" s="65">
        <f t="shared" si="5"/>
        <v>4.5924153423032834</v>
      </c>
      <c r="N38" s="65">
        <f t="shared" si="6"/>
        <v>2.5417587673431458E-2</v>
      </c>
    </row>
    <row r="39" spans="1:14"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8" cm="1">
        <f t="array" ref="G39">IF(INDEX('DATA INPUT - nonordered'!H:H,ROW(G39))="","",INDEX('DATA INPUT - nonordered'!H:H,ROW(G39)))</f>
        <v>195.2602</v>
      </c>
      <c r="H39" s="73">
        <f t="shared" si="2"/>
        <v>34</v>
      </c>
      <c r="I39" s="73">
        <f t="shared" si="3"/>
        <v>0</v>
      </c>
      <c r="J39" s="73">
        <f t="shared" si="4"/>
        <v>0</v>
      </c>
      <c r="K39" s="65">
        <f t="shared" si="0"/>
        <v>1.9324404124454242E-2</v>
      </c>
      <c r="L39" s="65">
        <f t="shared" si="1"/>
        <v>91.596685342303289</v>
      </c>
      <c r="M39" s="65">
        <f t="shared" si="5"/>
        <v>6.0308446576967043</v>
      </c>
      <c r="N39" s="65">
        <f t="shared" si="6"/>
        <v>0.11654247937713702</v>
      </c>
    </row>
    <row r="40" spans="1:14"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8" cm="1">
        <f t="array" ref="G40">IF(INDEX('DATA INPUT - nonordered'!H:H,ROW(G40))="","",INDEX('DATA INPUT - nonordered'!H:H,ROW(G40)))</f>
        <v>133.29509999999999</v>
      </c>
      <c r="H40" s="73">
        <f t="shared" si="2"/>
        <v>34</v>
      </c>
      <c r="I40" s="73">
        <f t="shared" si="3"/>
        <v>0</v>
      </c>
      <c r="J40" s="73">
        <f t="shared" si="4"/>
        <v>0</v>
      </c>
      <c r="K40" s="65">
        <f t="shared" si="0"/>
        <v>1.3191876174507351E-2</v>
      </c>
      <c r="L40" s="65">
        <f t="shared" si="1"/>
        <v>91.596685342303289</v>
      </c>
      <c r="M40" s="65">
        <f t="shared" si="5"/>
        <v>6.1148346576967043</v>
      </c>
      <c r="N40" s="65">
        <f t="shared" si="6"/>
        <v>8.0666141631920971E-2</v>
      </c>
    </row>
    <row r="41" spans="1:14"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8" t="str" cm="1">
        <f t="array" ref="G41">IF(INDEX('DATA INPUT - nonordered'!H:H,ROW(G41))="","",INDEX('DATA INPUT - nonordered'!H:H,ROW(G41)))</f>
        <v/>
      </c>
      <c r="H41" s="73" t="str">
        <f t="shared" si="2"/>
        <v/>
      </c>
      <c r="I41" s="73" t="str">
        <f t="shared" si="3"/>
        <v/>
      </c>
      <c r="J41" s="73" t="str">
        <f t="shared" si="4"/>
        <v/>
      </c>
      <c r="K41" s="65" t="str">
        <f t="shared" si="0"/>
        <v/>
      </c>
      <c r="L41" s="65" t="str">
        <f t="shared" si="1"/>
        <v/>
      </c>
      <c r="M41" s="65" t="str">
        <f t="shared" si="5"/>
        <v/>
      </c>
      <c r="N41" s="65" t="str">
        <f t="shared" si="6"/>
        <v/>
      </c>
    </row>
    <row r="42" spans="1:14"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8" t="str" cm="1">
        <f t="array" ref="G42">IF(INDEX('DATA INPUT - nonordered'!H:H,ROW(G42))="","",INDEX('DATA INPUT - nonordered'!H:H,ROW(G42)))</f>
        <v/>
      </c>
      <c r="H42" s="73" t="str">
        <f t="shared" si="2"/>
        <v/>
      </c>
      <c r="I42" s="73" t="str">
        <f t="shared" si="3"/>
        <v/>
      </c>
      <c r="J42" s="73" t="str">
        <f t="shared" si="4"/>
        <v/>
      </c>
      <c r="K42" s="65" t="str">
        <f t="shared" si="0"/>
        <v/>
      </c>
      <c r="L42" s="65" t="str">
        <f t="shared" si="1"/>
        <v/>
      </c>
      <c r="M42" s="65" t="str">
        <f t="shared" si="5"/>
        <v/>
      </c>
      <c r="N42" s="65" t="str">
        <f t="shared" si="6"/>
        <v/>
      </c>
    </row>
    <row r="43" spans="1:14"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8" t="str" cm="1">
        <f t="array" ref="G43">IF(INDEX('DATA INPUT - nonordered'!H:H,ROW(G43))="","",INDEX('DATA INPUT - nonordered'!H:H,ROW(G43)))</f>
        <v/>
      </c>
      <c r="H43" s="73" t="str">
        <f t="shared" si="2"/>
        <v/>
      </c>
      <c r="I43" s="73" t="str">
        <f t="shared" si="3"/>
        <v/>
      </c>
      <c r="J43" s="73" t="str">
        <f t="shared" si="4"/>
        <v/>
      </c>
      <c r="K43" s="65" t="str">
        <f t="shared" si="0"/>
        <v/>
      </c>
      <c r="L43" s="65" t="str">
        <f t="shared" si="1"/>
        <v/>
      </c>
      <c r="M43" s="65" t="str">
        <f t="shared" si="5"/>
        <v/>
      </c>
      <c r="N43" s="65" t="str">
        <f t="shared" si="6"/>
        <v/>
      </c>
    </row>
    <row r="44" spans="1:14"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8" t="str" cm="1">
        <f t="array" ref="G44">IF(INDEX('DATA INPUT - nonordered'!H:H,ROW(G44))="","",INDEX('DATA INPUT - nonordered'!H:H,ROW(G44)))</f>
        <v/>
      </c>
      <c r="H44" s="73" t="str">
        <f t="shared" si="2"/>
        <v/>
      </c>
      <c r="I44" s="73" t="str">
        <f t="shared" si="3"/>
        <v/>
      </c>
      <c r="J44" s="73" t="str">
        <f t="shared" si="4"/>
        <v/>
      </c>
      <c r="K44" s="65" t="str">
        <f t="shared" si="0"/>
        <v/>
      </c>
      <c r="L44" s="65" t="str">
        <f t="shared" si="1"/>
        <v/>
      </c>
      <c r="M44" s="65" t="str">
        <f t="shared" si="5"/>
        <v/>
      </c>
      <c r="N44" s="65" t="str">
        <f t="shared" si="6"/>
        <v/>
      </c>
    </row>
    <row r="45" spans="1:14"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8" t="str" cm="1">
        <f t="array" ref="G45">IF(INDEX('DATA INPUT - nonordered'!H:H,ROW(G45))="","",INDEX('DATA INPUT - nonordered'!H:H,ROW(G45)))</f>
        <v/>
      </c>
      <c r="H45" s="73" t="str">
        <f t="shared" si="2"/>
        <v/>
      </c>
      <c r="I45" s="73" t="str">
        <f t="shared" si="3"/>
        <v/>
      </c>
      <c r="J45" s="73" t="str">
        <f t="shared" si="4"/>
        <v/>
      </c>
      <c r="K45" s="65" t="str">
        <f t="shared" si="0"/>
        <v/>
      </c>
      <c r="L45" s="65" t="str">
        <f t="shared" si="1"/>
        <v/>
      </c>
      <c r="M45" s="65" t="str">
        <f t="shared" si="5"/>
        <v/>
      </c>
      <c r="N45" s="65" t="str">
        <f t="shared" si="6"/>
        <v/>
      </c>
    </row>
    <row r="46" spans="1:14"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8" t="str" cm="1">
        <f t="array" ref="G46">IF(INDEX('DATA INPUT - nonordered'!H:H,ROW(G46))="","",INDEX('DATA INPUT - nonordered'!H:H,ROW(G46)))</f>
        <v/>
      </c>
      <c r="H46" s="73" t="str">
        <f t="shared" si="2"/>
        <v/>
      </c>
      <c r="I46" s="73" t="str">
        <f t="shared" si="3"/>
        <v/>
      </c>
      <c r="J46" s="73" t="str">
        <f t="shared" si="4"/>
        <v/>
      </c>
      <c r="K46" s="65" t="str">
        <f t="shared" si="0"/>
        <v/>
      </c>
      <c r="L46" s="65" t="str">
        <f t="shared" si="1"/>
        <v/>
      </c>
      <c r="M46" s="65" t="str">
        <f t="shared" si="5"/>
        <v/>
      </c>
      <c r="N46" s="65" t="str">
        <f t="shared" si="6"/>
        <v/>
      </c>
    </row>
    <row r="47" spans="1:14"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8" t="str" cm="1">
        <f t="array" ref="G47">IF(INDEX('DATA INPUT - nonordered'!H:H,ROW(G47))="","",INDEX('DATA INPUT - nonordered'!H:H,ROW(G47)))</f>
        <v/>
      </c>
      <c r="H47" s="73" t="str">
        <f t="shared" si="2"/>
        <v/>
      </c>
      <c r="I47" s="73" t="str">
        <f t="shared" si="3"/>
        <v/>
      </c>
      <c r="J47" s="73" t="str">
        <f t="shared" si="4"/>
        <v/>
      </c>
      <c r="K47" s="65" t="str">
        <f t="shared" si="0"/>
        <v/>
      </c>
      <c r="L47" s="65" t="str">
        <f t="shared" si="1"/>
        <v/>
      </c>
      <c r="M47" s="65" t="str">
        <f t="shared" si="5"/>
        <v/>
      </c>
      <c r="N47" s="65" t="str">
        <f t="shared" si="6"/>
        <v/>
      </c>
    </row>
    <row r="48" spans="1:14"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8" t="str" cm="1">
        <f t="array" ref="G48">IF(INDEX('DATA INPUT - nonordered'!H:H,ROW(G48))="","",INDEX('DATA INPUT - nonordered'!H:H,ROW(G48)))</f>
        <v/>
      </c>
      <c r="H48" s="73" t="str">
        <f t="shared" si="2"/>
        <v/>
      </c>
      <c r="I48" s="73" t="str">
        <f t="shared" si="3"/>
        <v/>
      </c>
      <c r="J48" s="73" t="str">
        <f t="shared" si="4"/>
        <v/>
      </c>
      <c r="K48" s="65" t="str">
        <f t="shared" si="0"/>
        <v/>
      </c>
      <c r="L48" s="65" t="str">
        <f t="shared" si="1"/>
        <v/>
      </c>
      <c r="M48" s="65" t="str">
        <f t="shared" si="5"/>
        <v/>
      </c>
      <c r="N48" s="65" t="str">
        <f t="shared" si="6"/>
        <v/>
      </c>
    </row>
    <row r="49" spans="1:14"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8" t="str" cm="1">
        <f t="array" ref="G49">IF(INDEX('DATA INPUT - nonordered'!H:H,ROW(G49))="","",INDEX('DATA INPUT - nonordered'!H:H,ROW(G49)))</f>
        <v/>
      </c>
      <c r="H49" s="73" t="str">
        <f t="shared" si="2"/>
        <v/>
      </c>
      <c r="I49" s="73" t="str">
        <f t="shared" si="3"/>
        <v/>
      </c>
      <c r="J49" s="73" t="str">
        <f t="shared" si="4"/>
        <v/>
      </c>
      <c r="K49" s="65" t="str">
        <f t="shared" si="0"/>
        <v/>
      </c>
      <c r="L49" s="65" t="str">
        <f t="shared" si="1"/>
        <v/>
      </c>
      <c r="M49" s="65" t="str">
        <f t="shared" si="5"/>
        <v/>
      </c>
      <c r="N49" s="65" t="str">
        <f t="shared" si="6"/>
        <v/>
      </c>
    </row>
    <row r="50" spans="1:14"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8" t="str" cm="1">
        <f t="array" ref="G50">IF(INDEX('DATA INPUT - nonordered'!H:H,ROW(G50))="","",INDEX('DATA INPUT - nonordered'!H:H,ROW(G50)))</f>
        <v/>
      </c>
      <c r="H50" s="73" t="str">
        <f t="shared" si="2"/>
        <v/>
      </c>
      <c r="I50" s="73" t="str">
        <f t="shared" si="3"/>
        <v/>
      </c>
      <c r="J50" s="73" t="str">
        <f t="shared" si="4"/>
        <v/>
      </c>
      <c r="K50" s="65" t="str">
        <f t="shared" si="0"/>
        <v/>
      </c>
      <c r="L50" s="65" t="str">
        <f t="shared" si="1"/>
        <v/>
      </c>
      <c r="M50" s="65" t="str">
        <f t="shared" si="5"/>
        <v/>
      </c>
      <c r="N50" s="65" t="str">
        <f t="shared" si="6"/>
        <v/>
      </c>
    </row>
  </sheetData>
  <mergeCells count="2">
    <mergeCell ref="O3:P3"/>
    <mergeCell ref="H3:N3"/>
  </mergeCells>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4965-28D7-4093-AF21-D8B21639DCA4}">
  <sheetPr codeName="Sheet17">
    <tabColor theme="9" tint="0.59999389629810485"/>
  </sheetPr>
  <dimension ref="A1:T50"/>
  <sheetViews>
    <sheetView zoomScaleNormal="100" workbookViewId="0">
      <pane ySplit="6" topLeftCell="A7" activePane="bottomLeft" state="frozen"/>
      <selection activeCell="B43" sqref="B43"/>
      <selection pane="bottomLeft" activeCell="I1" sqref="I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6" width="16" style="106" customWidth="1"/>
    <col min="7" max="7" width="16" style="105" customWidth="1"/>
    <col min="8" max="8" width="19.7265625" style="105" bestFit="1" customWidth="1"/>
    <col min="9" max="9" width="13.6328125" style="108" bestFit="1" customWidth="1"/>
    <col min="10" max="11" width="13.6328125" style="108" customWidth="1"/>
    <col min="12" max="12" width="13.6328125" style="108" bestFit="1" customWidth="1"/>
    <col min="13" max="13" width="11.81640625" style="110" customWidth="1"/>
    <col min="14" max="16" width="11.81640625" style="109" customWidth="1"/>
    <col min="17" max="18" width="15.453125" style="107" customWidth="1"/>
    <col min="19" max="16384" width="9.1796875" style="107"/>
  </cols>
  <sheetData>
    <row r="1" spans="1:20" s="34" customFormat="1" ht="21">
      <c r="A1" s="62" t="s">
        <v>294</v>
      </c>
      <c r="F1" s="66"/>
      <c r="G1" s="70"/>
      <c r="H1" s="70"/>
      <c r="I1" s="70"/>
      <c r="J1" s="70"/>
      <c r="K1" s="70"/>
      <c r="L1" s="70"/>
      <c r="M1" s="66"/>
      <c r="N1" s="63"/>
      <c r="O1" s="63"/>
      <c r="P1" s="63"/>
    </row>
    <row r="2" spans="1:20" s="34" customFormat="1">
      <c r="F2" s="66"/>
      <c r="G2" s="70"/>
      <c r="H2" s="70"/>
      <c r="I2" s="70"/>
      <c r="J2" s="70"/>
      <c r="K2" s="70"/>
      <c r="L2" s="70"/>
      <c r="M2" s="66"/>
      <c r="N2" s="63"/>
      <c r="O2" s="63"/>
      <c r="P2" s="63"/>
    </row>
    <row r="3" spans="1:20" s="39" customFormat="1" ht="18.5" customHeight="1">
      <c r="A3" s="101" t="s">
        <v>463</v>
      </c>
      <c r="C3" s="101"/>
      <c r="D3" s="101"/>
      <c r="E3" s="101"/>
      <c r="F3" s="101"/>
      <c r="G3" s="101"/>
      <c r="H3" s="77"/>
      <c r="I3" s="229" t="s">
        <v>213</v>
      </c>
      <c r="J3" s="229"/>
      <c r="K3" s="229"/>
      <c r="L3" s="229"/>
      <c r="M3" s="229"/>
      <c r="N3" s="229"/>
      <c r="O3" s="229"/>
      <c r="P3" s="229"/>
      <c r="Q3" s="227" t="s">
        <v>214</v>
      </c>
      <c r="R3" s="227"/>
    </row>
    <row r="4" spans="1:20" s="47" customFormat="1" ht="52">
      <c r="A4" s="47" t="s">
        <v>516</v>
      </c>
      <c r="B4" s="47" t="s">
        <v>517</v>
      </c>
      <c r="C4" s="47" t="s">
        <v>215</v>
      </c>
      <c r="D4" s="47" t="s">
        <v>216</v>
      </c>
      <c r="E4" s="47" t="s">
        <v>217</v>
      </c>
      <c r="F4" s="67" t="s">
        <v>219</v>
      </c>
      <c r="G4" s="71" t="s">
        <v>245</v>
      </c>
      <c r="H4" s="71" t="s">
        <v>220</v>
      </c>
      <c r="I4" s="47" t="s">
        <v>530</v>
      </c>
      <c r="J4" s="47" t="s">
        <v>534</v>
      </c>
      <c r="K4" s="47" t="s">
        <v>535</v>
      </c>
      <c r="L4" s="71" t="s">
        <v>529</v>
      </c>
      <c r="M4" s="67" t="s">
        <v>252</v>
      </c>
      <c r="N4" s="64" t="s">
        <v>256</v>
      </c>
      <c r="O4" s="64" t="s">
        <v>292</v>
      </c>
      <c r="P4" s="64" t="s">
        <v>293</v>
      </c>
      <c r="Q4" s="47" t="s">
        <v>299</v>
      </c>
      <c r="R4" s="47" t="s">
        <v>300</v>
      </c>
    </row>
    <row r="5" spans="1:20" s="80" customFormat="1" ht="25.5" customHeight="1">
      <c r="F5" s="81" t="s">
        <v>310</v>
      </c>
      <c r="G5" s="82" t="s">
        <v>343</v>
      </c>
      <c r="H5" s="149" t="str">
        <f>'DATA INPUT - nonordered'!$I$5</f>
        <v/>
      </c>
      <c r="I5" s="149" t="str">
        <f>IF(AVERAGE(I7:I50)&lt;=2,"2 or fewer subgroups","")</f>
        <v/>
      </c>
      <c r="J5" s="149" t="str">
        <f>IF(SUM(J7:J50)&lt;&gt;0,"Missing estimate(s)","")</f>
        <v/>
      </c>
      <c r="K5" s="149" t="str">
        <f>IF(SUM(K7:K50)&lt;&gt;0,"Missing population(s)","")</f>
        <v/>
      </c>
      <c r="N5" s="80" t="s">
        <v>345</v>
      </c>
      <c r="O5" s="80" t="s">
        <v>391</v>
      </c>
      <c r="P5" s="80" t="s">
        <v>392</v>
      </c>
      <c r="Q5" s="80" t="s">
        <v>393</v>
      </c>
      <c r="R5" s="83" t="s">
        <v>394</v>
      </c>
      <c r="S5" s="83"/>
      <c r="T5" s="83"/>
    </row>
    <row r="6" spans="1:20" s="34" customFormat="1" ht="16.5">
      <c r="A6" s="43" t="s">
        <v>516</v>
      </c>
      <c r="B6" s="43" t="s">
        <v>517</v>
      </c>
      <c r="C6" s="43" t="s">
        <v>83</v>
      </c>
      <c r="D6" s="43" t="s">
        <v>84</v>
      </c>
      <c r="E6" s="43" t="s">
        <v>85</v>
      </c>
      <c r="F6" s="75" t="s">
        <v>87</v>
      </c>
      <c r="G6" s="44" t="s">
        <v>105</v>
      </c>
      <c r="H6" s="76" t="s">
        <v>89</v>
      </c>
      <c r="I6" s="45" t="s">
        <v>531</v>
      </c>
      <c r="J6" s="45" t="s">
        <v>532</v>
      </c>
      <c r="K6" s="45" t="s">
        <v>533</v>
      </c>
      <c r="L6" s="72" t="s">
        <v>122</v>
      </c>
      <c r="M6" s="68" t="s">
        <v>250</v>
      </c>
      <c r="N6" s="45" t="s">
        <v>228</v>
      </c>
      <c r="O6" s="45" t="s">
        <v>145</v>
      </c>
      <c r="P6" s="45" t="s">
        <v>146</v>
      </c>
      <c r="Q6" s="46" t="s">
        <v>147</v>
      </c>
      <c r="R6" s="46" t="s">
        <v>148</v>
      </c>
    </row>
    <row r="7" spans="1:20"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8" cm="1">
        <f t="array" ref="G7">IF(INDEX('DATA INPUT - nonordered'!H:H,ROW(G7))="","",INDEX('DATA INPUT - nonordered'!H:H,ROW(G7)))</f>
        <v>230.20509999999999</v>
      </c>
      <c r="H7" s="36" cm="1">
        <f t="array" ref="H7">IF(INDEX('DATA INPUT - nonordered'!I:I,ROW(H7))="","",INDEX('DATA INPUT - nonordered'!I:I,ROW(H7)))</f>
        <v>1</v>
      </c>
      <c r="I7" s="73">
        <f>IF(E7="","",COUNTIF(E:E,"*?")-2)</f>
        <v>34</v>
      </c>
      <c r="J7" s="73">
        <f>IF(E7="","",IF(AND(E7&lt;&gt;"",F7=""),1,0))</f>
        <v>0</v>
      </c>
      <c r="K7" s="73">
        <f>IF(E7="","",IF(AND(E7&lt;&gt;"",G7=""),1,0))</f>
        <v>0</v>
      </c>
      <c r="L7" s="73">
        <f t="shared" ref="L7:L50" si="0">IF(F7="","",IF(AND(AVERAGE(H:H)=1,F7=MAX(F:F)),1,IF(AND(AVERAGE(H:H)=0,F7=MIN(F:F)),1,0)))</f>
        <v>0</v>
      </c>
      <c r="M7" s="69">
        <f t="shared" ref="M7:M50" si="1">IF(F7="","",IF(SUM(L:L)=0,"",SUMIFS(F:F,L:L,1)))</f>
        <v>100</v>
      </c>
      <c r="N7" s="65">
        <f t="shared" ref="N7:N50" si="2">IFERROR(G7/SUM(G:G),"")</f>
        <v>2.2782811775827336E-2</v>
      </c>
      <c r="O7" s="65">
        <f>IFERROR(IF(I7&lt;=2,"",
IF(SUM(J:J)&lt;&gt;0,"",
ABS(F7-M7))),"")</f>
        <v>4.8821599999999989</v>
      </c>
      <c r="P7" s="65">
        <f>IFERROR(IF(I7&lt;=2,"",
IF(OR(SUM(J:J)&lt;&gt;0,SUM(K:K)&lt;&gt;0),"",
N7*ABS(F7-M7))),"")</f>
        <v>0.11122933233947316</v>
      </c>
      <c r="Q7" s="58">
        <f>IF(SUM(O:O)=0,"",SUM(O:O)/AVERAGE(I:I))</f>
        <v>10.326403823529411</v>
      </c>
      <c r="R7" s="42">
        <f>IF(SUM(P:P)=0,"",SUM(P:P))</f>
        <v>8.4033146576967201</v>
      </c>
    </row>
    <row r="8" spans="1:20"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8" cm="1">
        <f t="array" ref="G8">IF(INDEX('DATA INPUT - nonordered'!H:H,ROW(G8))="","",INDEX('DATA INPUT - nonordered'!H:H,ROW(G8)))</f>
        <v>149.46270000000001</v>
      </c>
      <c r="H8" s="36" cm="1">
        <f t="array" ref="H8">IF(INDEX('DATA INPUT - nonordered'!I:I,ROW(H8))="","",INDEX('DATA INPUT - nonordered'!I:I,ROW(H8)))</f>
        <v>1</v>
      </c>
      <c r="I8" s="73">
        <f t="shared" ref="I8:I50" si="3">IF(E8="","",COUNTIF(E:E,"*?")-2)</f>
        <v>34</v>
      </c>
      <c r="J8" s="73">
        <f t="shared" ref="J8:J50" si="4">IF(E8="","",IF(AND(E8&lt;&gt;"",F8=""),1,0))</f>
        <v>0</v>
      </c>
      <c r="K8" s="73">
        <f t="shared" ref="K8:K50" si="5">IF(E8="","",IF(AND(E8&lt;&gt;"",G8=""),1,0))</f>
        <v>0</v>
      </c>
      <c r="L8" s="73">
        <f t="shared" si="0"/>
        <v>1</v>
      </c>
      <c r="M8" s="69">
        <f t="shared" si="1"/>
        <v>100</v>
      </c>
      <c r="N8" s="65">
        <f t="shared" si="2"/>
        <v>1.4791942322767605E-2</v>
      </c>
      <c r="O8" s="65">
        <f t="shared" ref="O8:O50" si="6">IFERROR(IF(I8&lt;=2,"",
IF(SUM(J:J)&lt;&gt;0,"",
ABS(F8-M8))),"")</f>
        <v>0</v>
      </c>
      <c r="P8" s="65">
        <f t="shared" ref="P8:P50" si="7">IFERROR(IF(I8&lt;=2,"",
IF(OR(SUM(J:J)&lt;&gt;0,SUM(K:K)&lt;&gt;0),"",
N8*ABS(F8-M8))),"")</f>
        <v>0</v>
      </c>
    </row>
    <row r="9" spans="1:20"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8" cm="1">
        <f t="array" ref="G9">IF(INDEX('DATA INPUT - nonordered'!H:H,ROW(G9))="","",INDEX('DATA INPUT - nonordered'!H:H,ROW(G9)))</f>
        <v>55.665329999999997</v>
      </c>
      <c r="H9" s="36" cm="1">
        <f t="array" ref="H9">IF(INDEX('DATA INPUT - nonordered'!I:I,ROW(H9))="","",INDEX('DATA INPUT - nonordered'!I:I,ROW(H9)))</f>
        <v>1</v>
      </c>
      <c r="I9" s="73">
        <f t="shared" si="3"/>
        <v>34</v>
      </c>
      <c r="J9" s="73">
        <f t="shared" si="4"/>
        <v>0</v>
      </c>
      <c r="K9" s="73">
        <f t="shared" si="5"/>
        <v>0</v>
      </c>
      <c r="L9" s="73">
        <f t="shared" si="0"/>
        <v>0</v>
      </c>
      <c r="M9" s="69">
        <f t="shared" si="1"/>
        <v>100</v>
      </c>
      <c r="N9" s="65">
        <f t="shared" si="2"/>
        <v>5.50905577604195E-3</v>
      </c>
      <c r="O9" s="65">
        <f t="shared" si="6"/>
        <v>2.5899900000000002</v>
      </c>
      <c r="P9" s="65">
        <f t="shared" si="7"/>
        <v>1.4268399369390892E-2</v>
      </c>
    </row>
    <row r="10" spans="1:20"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8" cm="1">
        <f t="array" ref="G10">IF(INDEX('DATA INPUT - nonordered'!H:H,ROW(G10))="","",INDEX('DATA INPUT - nonordered'!H:H,ROW(G10)))</f>
        <v>451.26549999999997</v>
      </c>
      <c r="H10" s="36" cm="1">
        <f t="array" ref="H10">IF(INDEX('DATA INPUT - nonordered'!I:I,ROW(H10))="","",INDEX('DATA INPUT - nonordered'!I:I,ROW(H10)))</f>
        <v>1</v>
      </c>
      <c r="I10" s="73">
        <f t="shared" si="3"/>
        <v>34</v>
      </c>
      <c r="J10" s="73">
        <f t="shared" si="4"/>
        <v>0</v>
      </c>
      <c r="K10" s="73">
        <f t="shared" si="5"/>
        <v>0</v>
      </c>
      <c r="L10" s="73">
        <f t="shared" si="0"/>
        <v>0</v>
      </c>
      <c r="M10" s="69">
        <f t="shared" si="1"/>
        <v>100</v>
      </c>
      <c r="N10" s="65">
        <f t="shared" si="2"/>
        <v>4.4660595909580679E-2</v>
      </c>
      <c r="O10" s="65">
        <f t="shared" si="6"/>
        <v>19.643060000000006</v>
      </c>
      <c r="P10" s="65">
        <f t="shared" si="7"/>
        <v>0.87727076508764812</v>
      </c>
    </row>
    <row r="11" spans="1:20"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8" cm="1">
        <f t="array" ref="G11">IF(INDEX('DATA INPUT - nonordered'!H:H,ROW(G11))="","",INDEX('DATA INPUT - nonordered'!H:H,ROW(G11)))</f>
        <v>70.175399999999996</v>
      </c>
      <c r="H11" s="36" cm="1">
        <f t="array" ref="H11">IF(INDEX('DATA INPUT - nonordered'!I:I,ROW(H11))="","",INDEX('DATA INPUT - nonordered'!I:I,ROW(H11)))</f>
        <v>1</v>
      </c>
      <c r="I11" s="73">
        <f t="shared" si="3"/>
        <v>34</v>
      </c>
      <c r="J11" s="73">
        <f t="shared" si="4"/>
        <v>0</v>
      </c>
      <c r="K11" s="73">
        <f t="shared" si="5"/>
        <v>0</v>
      </c>
      <c r="L11" s="73">
        <f t="shared" si="0"/>
        <v>0</v>
      </c>
      <c r="M11" s="69">
        <f t="shared" si="1"/>
        <v>100</v>
      </c>
      <c r="N11" s="65">
        <f t="shared" si="2"/>
        <v>6.9450804065304969E-3</v>
      </c>
      <c r="O11" s="65">
        <f t="shared" si="6"/>
        <v>5.742440000000002</v>
      </c>
      <c r="P11" s="65">
        <f t="shared" si="7"/>
        <v>3.9881707529676999E-2</v>
      </c>
    </row>
    <row r="12" spans="1:20"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8" cm="1">
        <f t="array" ref="G12">IF(INDEX('DATA INPUT - nonordered'!H:H,ROW(G12))="","",INDEX('DATA INPUT - nonordered'!H:H,ROW(G12)))</f>
        <v>1221.944</v>
      </c>
      <c r="H12" s="36" cm="1">
        <f t="array" ref="H12">IF(INDEX('DATA INPUT - nonordered'!I:I,ROW(H12))="","",INDEX('DATA INPUT - nonordered'!I:I,ROW(H12)))</f>
        <v>1</v>
      </c>
      <c r="I12" s="73">
        <f t="shared" si="3"/>
        <v>34</v>
      </c>
      <c r="J12" s="73">
        <f t="shared" si="4"/>
        <v>0</v>
      </c>
      <c r="K12" s="73">
        <f t="shared" si="5"/>
        <v>0</v>
      </c>
      <c r="L12" s="73">
        <f t="shared" si="0"/>
        <v>0</v>
      </c>
      <c r="M12" s="69">
        <f t="shared" si="1"/>
        <v>100</v>
      </c>
      <c r="N12" s="65">
        <f t="shared" si="2"/>
        <v>0.1209326819979295</v>
      </c>
      <c r="O12" s="65">
        <f t="shared" si="6"/>
        <v>1.4383200000000045</v>
      </c>
      <c r="P12" s="65">
        <f t="shared" si="7"/>
        <v>0.17393989517126252</v>
      </c>
    </row>
    <row r="13" spans="1:20"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8" cm="1">
        <f t="array" ref="G13">IF(INDEX('DATA INPUT - nonordered'!H:H,ROW(G13))="","",INDEX('DATA INPUT - nonordered'!H:H,ROW(G13)))</f>
        <v>91.882739999999998</v>
      </c>
      <c r="H13" s="36" cm="1">
        <f t="array" ref="H13">IF(INDEX('DATA INPUT - nonordered'!I:I,ROW(H13))="","",INDEX('DATA INPUT - nonordered'!I:I,ROW(H13)))</f>
        <v>1</v>
      </c>
      <c r="I13" s="73">
        <f t="shared" si="3"/>
        <v>34</v>
      </c>
      <c r="J13" s="73">
        <f t="shared" si="4"/>
        <v>0</v>
      </c>
      <c r="K13" s="73">
        <f t="shared" si="5"/>
        <v>0</v>
      </c>
      <c r="L13" s="73">
        <f t="shared" si="0"/>
        <v>0</v>
      </c>
      <c r="M13" s="69">
        <f t="shared" si="1"/>
        <v>100</v>
      </c>
      <c r="N13" s="65">
        <f t="shared" si="2"/>
        <v>9.0934004975010609E-3</v>
      </c>
      <c r="O13" s="65">
        <f t="shared" si="6"/>
        <v>11.052700000000002</v>
      </c>
      <c r="P13" s="65">
        <f t="shared" si="7"/>
        <v>0.10050662767872999</v>
      </c>
    </row>
    <row r="14" spans="1:20"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8" cm="1">
        <f t="array" ref="G14">IF(INDEX('DATA INPUT - nonordered'!H:H,ROW(G14))="","",INDEX('DATA INPUT - nonordered'!H:H,ROW(G14)))</f>
        <v>124.611</v>
      </c>
      <c r="H14" s="36" cm="1">
        <f t="array" ref="H14">IF(INDEX('DATA INPUT - nonordered'!I:I,ROW(H14))="","",INDEX('DATA INPUT - nonordered'!I:I,ROW(H14)))</f>
        <v>1</v>
      </c>
      <c r="I14" s="73">
        <f t="shared" si="3"/>
        <v>34</v>
      </c>
      <c r="J14" s="73">
        <f t="shared" si="4"/>
        <v>0</v>
      </c>
      <c r="K14" s="73">
        <f t="shared" si="5"/>
        <v>0</v>
      </c>
      <c r="L14" s="73">
        <f t="shared" si="0"/>
        <v>0</v>
      </c>
      <c r="M14" s="69">
        <f t="shared" si="1"/>
        <v>100</v>
      </c>
      <c r="N14" s="65">
        <f t="shared" si="2"/>
        <v>1.2332432940007066E-2</v>
      </c>
      <c r="O14" s="65">
        <f t="shared" si="6"/>
        <v>13.328040000000001</v>
      </c>
      <c r="P14" s="65">
        <f t="shared" si="7"/>
        <v>0.16436715952173178</v>
      </c>
    </row>
    <row r="15" spans="1:20"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8" cm="1">
        <f t="array" ref="G15">IF(INDEX('DATA INPUT - nonordered'!H:H,ROW(G15))="","",INDEX('DATA INPUT - nonordered'!H:H,ROW(G15)))</f>
        <v>1257.4490000000001</v>
      </c>
      <c r="H15" s="36" cm="1">
        <f t="array" ref="H15">IF(INDEX('DATA INPUT - nonordered'!I:I,ROW(H15))="","",INDEX('DATA INPUT - nonordered'!I:I,ROW(H15)))</f>
        <v>1</v>
      </c>
      <c r="I15" s="73">
        <f t="shared" si="3"/>
        <v>34</v>
      </c>
      <c r="J15" s="73">
        <f t="shared" si="4"/>
        <v>0</v>
      </c>
      <c r="K15" s="73">
        <f t="shared" si="5"/>
        <v>0</v>
      </c>
      <c r="L15" s="73">
        <f t="shared" si="0"/>
        <v>0</v>
      </c>
      <c r="M15" s="69">
        <f t="shared" si="1"/>
        <v>100</v>
      </c>
      <c r="N15" s="65">
        <f t="shared" si="2"/>
        <v>0.12444652131817371</v>
      </c>
      <c r="O15" s="65">
        <f t="shared" si="6"/>
        <v>2.9018200000000007</v>
      </c>
      <c r="P15" s="65">
        <f t="shared" si="7"/>
        <v>0.36112140449150293</v>
      </c>
    </row>
    <row r="16" spans="1:20"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8" cm="1">
        <f t="array" ref="G16">IF(INDEX('DATA INPUT - nonordered'!H:H,ROW(G16))="","",INDEX('DATA INPUT - nonordered'!H:H,ROW(G16)))</f>
        <v>138.3835</v>
      </c>
      <c r="H16" s="36" cm="1">
        <f t="array" ref="H16">IF(INDEX('DATA INPUT - nonordered'!I:I,ROW(H16))="","",INDEX('DATA INPUT - nonordered'!I:I,ROW(H16)))</f>
        <v>1</v>
      </c>
      <c r="I16" s="73">
        <f t="shared" si="3"/>
        <v>34</v>
      </c>
      <c r="J16" s="73">
        <f t="shared" si="4"/>
        <v>0</v>
      </c>
      <c r="K16" s="73">
        <f t="shared" si="5"/>
        <v>0</v>
      </c>
      <c r="L16" s="73">
        <f t="shared" si="0"/>
        <v>0</v>
      </c>
      <c r="M16" s="69">
        <f t="shared" si="1"/>
        <v>100</v>
      </c>
      <c r="N16" s="65">
        <f t="shared" si="2"/>
        <v>1.3695462148233042E-2</v>
      </c>
      <c r="O16" s="65">
        <f t="shared" si="6"/>
        <v>3.4080399999999997</v>
      </c>
      <c r="P16" s="65">
        <f t="shared" si="7"/>
        <v>4.6674682819664137E-2</v>
      </c>
    </row>
    <row r="17" spans="1:16"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8" cm="1">
        <f t="array" ref="G17">IF(INDEX('DATA INPUT - nonordered'!H:H,ROW(G17))="","",INDEX('DATA INPUT - nonordered'!H:H,ROW(G17)))</f>
        <v>252.12610000000001</v>
      </c>
      <c r="H17" s="36" cm="1">
        <f t="array" ref="H17">IF(INDEX('DATA INPUT - nonordered'!I:I,ROW(H17))="","",INDEX('DATA INPUT - nonordered'!I:I,ROW(H17)))</f>
        <v>1</v>
      </c>
      <c r="I17" s="73">
        <f t="shared" si="3"/>
        <v>34</v>
      </c>
      <c r="J17" s="73">
        <f t="shared" si="4"/>
        <v>0</v>
      </c>
      <c r="K17" s="73">
        <f t="shared" si="5"/>
        <v>0</v>
      </c>
      <c r="L17" s="73">
        <f t="shared" si="0"/>
        <v>0</v>
      </c>
      <c r="M17" s="69">
        <f t="shared" si="1"/>
        <v>100</v>
      </c>
      <c r="N17" s="65">
        <f t="shared" si="2"/>
        <v>2.4952277252213009E-2</v>
      </c>
      <c r="O17" s="65">
        <f t="shared" si="6"/>
        <v>24.566590000000005</v>
      </c>
      <c r="P17" s="65">
        <f t="shared" si="7"/>
        <v>0.6129923648214437</v>
      </c>
    </row>
    <row r="18" spans="1:16"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8" cm="1">
        <f t="array" ref="G18">IF(INDEX('DATA INPUT - nonordered'!H:H,ROW(G18))="","",INDEX('DATA INPUT - nonordered'!H:H,ROW(G18)))</f>
        <v>47.248840000000001</v>
      </c>
      <c r="H18" s="36" cm="1">
        <f t="array" ref="H18">IF(INDEX('DATA INPUT - nonordered'!I:I,ROW(H18))="","",INDEX('DATA INPUT - nonordered'!I:I,ROW(H18)))</f>
        <v>1</v>
      </c>
      <c r="I18" s="73">
        <f t="shared" si="3"/>
        <v>34</v>
      </c>
      <c r="J18" s="73">
        <f t="shared" si="4"/>
        <v>0</v>
      </c>
      <c r="K18" s="73">
        <f t="shared" si="5"/>
        <v>0</v>
      </c>
      <c r="L18" s="73">
        <f t="shared" si="0"/>
        <v>0</v>
      </c>
      <c r="M18" s="69">
        <f t="shared" si="1"/>
        <v>100</v>
      </c>
      <c r="N18" s="65">
        <f t="shared" si="2"/>
        <v>4.6760972208964172E-3</v>
      </c>
      <c r="O18" s="65">
        <f t="shared" si="6"/>
        <v>7.1659800000000047</v>
      </c>
      <c r="P18" s="65">
        <f t="shared" si="7"/>
        <v>3.3508819162999331E-2</v>
      </c>
    </row>
    <row r="19" spans="1:16"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8" cm="1">
        <f t="array" ref="G19">IF(INDEX('DATA INPUT - nonordered'!H:H,ROW(G19))="","",INDEX('DATA INPUT - nonordered'!H:H,ROW(G19)))</f>
        <v>364.84570000000002</v>
      </c>
      <c r="H19" s="36" cm="1">
        <f t="array" ref="H19">IF(INDEX('DATA INPUT - nonordered'!I:I,ROW(H19))="","",INDEX('DATA INPUT - nonordered'!I:I,ROW(H19)))</f>
        <v>1</v>
      </c>
      <c r="I19" s="73">
        <f t="shared" si="3"/>
        <v>34</v>
      </c>
      <c r="J19" s="73">
        <f t="shared" si="4"/>
        <v>0</v>
      </c>
      <c r="K19" s="73">
        <f t="shared" si="5"/>
        <v>0</v>
      </c>
      <c r="L19" s="73">
        <f t="shared" si="0"/>
        <v>0</v>
      </c>
      <c r="M19" s="69">
        <f t="shared" si="1"/>
        <v>100</v>
      </c>
      <c r="N19" s="65">
        <f t="shared" si="2"/>
        <v>3.610784865461264E-2</v>
      </c>
      <c r="O19" s="65">
        <f t="shared" si="6"/>
        <v>1.4420400000000058</v>
      </c>
      <c r="P19" s="65">
        <f t="shared" si="7"/>
        <v>5.2068962073897822E-2</v>
      </c>
    </row>
    <row r="20" spans="1:16"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8" cm="1">
        <f t="array" ref="G20">IF(INDEX('DATA INPUT - nonordered'!H:H,ROW(G20))="","",INDEX('DATA INPUT - nonordered'!H:H,ROW(G20)))</f>
        <v>136.16909999999999</v>
      </c>
      <c r="H20" s="36" cm="1">
        <f t="array" ref="H20">IF(INDEX('DATA INPUT - nonordered'!I:I,ROW(H20))="","",INDEX('DATA INPUT - nonordered'!I:I,ROW(H20)))</f>
        <v>1</v>
      </c>
      <c r="I20" s="73">
        <f t="shared" si="3"/>
        <v>34</v>
      </c>
      <c r="J20" s="73">
        <f t="shared" si="4"/>
        <v>0</v>
      </c>
      <c r="K20" s="73">
        <f t="shared" si="5"/>
        <v>0</v>
      </c>
      <c r="L20" s="73">
        <f t="shared" si="0"/>
        <v>0</v>
      </c>
      <c r="M20" s="69">
        <f t="shared" si="1"/>
        <v>100</v>
      </c>
      <c r="N20" s="65">
        <f t="shared" si="2"/>
        <v>1.3476308626454454E-2</v>
      </c>
      <c r="O20" s="65">
        <f t="shared" si="6"/>
        <v>12.160250000000005</v>
      </c>
      <c r="P20" s="65">
        <f t="shared" si="7"/>
        <v>0.16387528197484283</v>
      </c>
    </row>
    <row r="21" spans="1:16"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8" cm="1">
        <f t="array" ref="G21">IF(INDEX('DATA INPUT - nonordered'!H:H,ROW(G21))="","",INDEX('DATA INPUT - nonordered'!H:H,ROW(G21)))</f>
        <v>304.16480000000001</v>
      </c>
      <c r="H21" s="36" cm="1">
        <f t="array" ref="H21">IF(INDEX('DATA INPUT - nonordered'!I:I,ROW(H21))="","",INDEX('DATA INPUT - nonordered'!I:I,ROW(H21)))</f>
        <v>1</v>
      </c>
      <c r="I21" s="73">
        <f t="shared" si="3"/>
        <v>34</v>
      </c>
      <c r="J21" s="73">
        <f t="shared" si="4"/>
        <v>0</v>
      </c>
      <c r="K21" s="73">
        <f t="shared" si="5"/>
        <v>0</v>
      </c>
      <c r="L21" s="73">
        <f t="shared" si="0"/>
        <v>0</v>
      </c>
      <c r="M21" s="69">
        <f t="shared" si="1"/>
        <v>100</v>
      </c>
      <c r="N21" s="65">
        <f t="shared" si="2"/>
        <v>3.0102414704244899E-2</v>
      </c>
      <c r="O21" s="65">
        <f t="shared" si="6"/>
        <v>8.1249700000000047</v>
      </c>
      <c r="P21" s="65">
        <f t="shared" si="7"/>
        <v>0.24458121639954883</v>
      </c>
    </row>
    <row r="22" spans="1:16"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8" cm="1">
        <f t="array" ref="G22">IF(INDEX('DATA INPUT - nonordered'!H:H,ROW(G22))="","",INDEX('DATA INPUT - nonordered'!H:H,ROW(G22)))</f>
        <v>85.010509999999996</v>
      </c>
      <c r="H22" s="36" cm="1">
        <f t="array" ref="H22">IF(INDEX('DATA INPUT - nonordered'!I:I,ROW(H22))="","",INDEX('DATA INPUT - nonordered'!I:I,ROW(H22)))</f>
        <v>1</v>
      </c>
      <c r="I22" s="73">
        <f t="shared" si="3"/>
        <v>34</v>
      </c>
      <c r="J22" s="73">
        <f t="shared" si="4"/>
        <v>0</v>
      </c>
      <c r="K22" s="73">
        <f t="shared" si="5"/>
        <v>0</v>
      </c>
      <c r="L22" s="73">
        <f t="shared" si="0"/>
        <v>0</v>
      </c>
      <c r="M22" s="69">
        <f t="shared" si="1"/>
        <v>100</v>
      </c>
      <c r="N22" s="65">
        <f t="shared" si="2"/>
        <v>8.4132734170402294E-3</v>
      </c>
      <c r="O22" s="65">
        <f t="shared" si="6"/>
        <v>25.876620000000003</v>
      </c>
      <c r="P22" s="65">
        <f t="shared" si="7"/>
        <v>0.21770707916885157</v>
      </c>
    </row>
    <row r="23" spans="1:16"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8" cm="1">
        <f t="array" ref="G23">IF(INDEX('DATA INPUT - nonordered'!H:H,ROW(G23))="","",INDEX('DATA INPUT - nonordered'!H:H,ROW(G23)))</f>
        <v>26.3322</v>
      </c>
      <c r="H23" s="36" cm="1">
        <f t="array" ref="H23">IF(INDEX('DATA INPUT - nonordered'!I:I,ROW(H23))="","",INDEX('DATA INPUT - nonordered'!I:I,ROW(H23)))</f>
        <v>1</v>
      </c>
      <c r="I23" s="73">
        <f t="shared" si="3"/>
        <v>34</v>
      </c>
      <c r="J23" s="73">
        <f t="shared" si="4"/>
        <v>0</v>
      </c>
      <c r="K23" s="73">
        <f t="shared" si="5"/>
        <v>0</v>
      </c>
      <c r="L23" s="73">
        <f t="shared" si="0"/>
        <v>0</v>
      </c>
      <c r="M23" s="69">
        <f t="shared" si="1"/>
        <v>100</v>
      </c>
      <c r="N23" s="65">
        <f t="shared" si="2"/>
        <v>2.6060306928188848E-3</v>
      </c>
      <c r="O23" s="65">
        <f t="shared" si="6"/>
        <v>9.4669600000000003</v>
      </c>
      <c r="P23" s="65">
        <f t="shared" si="7"/>
        <v>2.4671188327688671E-2</v>
      </c>
    </row>
    <row r="24" spans="1:16"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8" cm="1">
        <f t="array" ref="G24">IF(INDEX('DATA INPUT - nonordered'!H:H,ROW(G24))="","",INDEX('DATA INPUT - nonordered'!H:H,ROW(G24)))</f>
        <v>51.94059</v>
      </c>
      <c r="H24" s="36" cm="1">
        <f t="array" ref="H24">IF(INDEX('DATA INPUT - nonordered'!I:I,ROW(H24))="","",INDEX('DATA INPUT - nonordered'!I:I,ROW(H24)))</f>
        <v>1</v>
      </c>
      <c r="I24" s="73">
        <f t="shared" si="3"/>
        <v>34</v>
      </c>
      <c r="J24" s="73">
        <f t="shared" si="4"/>
        <v>0</v>
      </c>
      <c r="K24" s="73">
        <f t="shared" si="5"/>
        <v>0</v>
      </c>
      <c r="L24" s="73">
        <f t="shared" si="0"/>
        <v>0</v>
      </c>
      <c r="M24" s="69">
        <f t="shared" si="1"/>
        <v>100</v>
      </c>
      <c r="N24" s="65">
        <f t="shared" si="2"/>
        <v>5.1404277554902983E-3</v>
      </c>
      <c r="O24" s="65">
        <f t="shared" si="6"/>
        <v>26.624600000000001</v>
      </c>
      <c r="P24" s="65">
        <f t="shared" si="7"/>
        <v>0.136861832818827</v>
      </c>
    </row>
    <row r="25" spans="1:16"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8" cm="1">
        <f t="array" ref="G25">IF(INDEX('DATA INPUT - nonordered'!H:H,ROW(G25))="","",INDEX('DATA INPUT - nonordered'!H:H,ROW(G25)))</f>
        <v>74.518829999999994</v>
      </c>
      <c r="H25" s="36" cm="1">
        <f t="array" ref="H25">IF(INDEX('DATA INPUT - nonordered'!I:I,ROW(H25))="","",INDEX('DATA INPUT - nonordered'!I:I,ROW(H25)))</f>
        <v>1</v>
      </c>
      <c r="I25" s="73">
        <f t="shared" si="3"/>
        <v>34</v>
      </c>
      <c r="J25" s="73">
        <f t="shared" si="4"/>
        <v>0</v>
      </c>
      <c r="K25" s="73">
        <f t="shared" si="5"/>
        <v>0</v>
      </c>
      <c r="L25" s="73">
        <f t="shared" si="0"/>
        <v>0</v>
      </c>
      <c r="M25" s="69">
        <f t="shared" si="1"/>
        <v>100</v>
      </c>
      <c r="N25" s="65">
        <f t="shared" si="2"/>
        <v>7.3749385988619515E-3</v>
      </c>
      <c r="O25" s="65">
        <f t="shared" si="6"/>
        <v>3.9710100000000068</v>
      </c>
      <c r="P25" s="65">
        <f t="shared" si="7"/>
        <v>2.9285954925466848E-2</v>
      </c>
    </row>
    <row r="26" spans="1:16"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8" cm="1">
        <f t="array" ref="G26">IF(INDEX('DATA INPUT - nonordered'!H:H,ROW(G26))="","",INDEX('DATA INPUT - nonordered'!H:H,ROW(G26)))</f>
        <v>617.09230000000002</v>
      </c>
      <c r="H26" s="36" cm="1">
        <f t="array" ref="H26">IF(INDEX('DATA INPUT - nonordered'!I:I,ROW(H26))="","",INDEX('DATA INPUT - nonordered'!I:I,ROW(H26)))</f>
        <v>1</v>
      </c>
      <c r="I26" s="73">
        <f t="shared" si="3"/>
        <v>34</v>
      </c>
      <c r="J26" s="73">
        <f t="shared" si="4"/>
        <v>0</v>
      </c>
      <c r="K26" s="73">
        <f t="shared" si="5"/>
        <v>0</v>
      </c>
      <c r="L26" s="73">
        <f t="shared" si="0"/>
        <v>0</v>
      </c>
      <c r="M26" s="69">
        <f t="shared" si="1"/>
        <v>100</v>
      </c>
      <c r="N26" s="65">
        <f t="shared" si="2"/>
        <v>6.1072051484577783E-2</v>
      </c>
      <c r="O26" s="65">
        <f t="shared" si="6"/>
        <v>10.007919999999999</v>
      </c>
      <c r="P26" s="65">
        <f t="shared" si="7"/>
        <v>0.6112042054935356</v>
      </c>
    </row>
    <row r="27" spans="1:16"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8" cm="1">
        <f t="array" ref="G27">IF(INDEX('DATA INPUT - nonordered'!H:H,ROW(G27))="","",INDEX('DATA INPUT - nonordered'!H:H,ROW(G27)))</f>
        <v>180.49100000000001</v>
      </c>
      <c r="H27" s="36" cm="1">
        <f t="array" ref="H27">IF(INDEX('DATA INPUT - nonordered'!I:I,ROW(H27))="","",INDEX('DATA INPUT - nonordered'!I:I,ROW(H27)))</f>
        <v>1</v>
      </c>
      <c r="I27" s="73">
        <f t="shared" si="3"/>
        <v>34</v>
      </c>
      <c r="J27" s="73">
        <f t="shared" si="4"/>
        <v>0</v>
      </c>
      <c r="K27" s="73">
        <f t="shared" si="5"/>
        <v>0</v>
      </c>
      <c r="L27" s="73">
        <f t="shared" si="0"/>
        <v>0</v>
      </c>
      <c r="M27" s="69">
        <f t="shared" si="1"/>
        <v>100</v>
      </c>
      <c r="N27" s="65">
        <f t="shared" si="2"/>
        <v>1.7862734058588851E-2</v>
      </c>
      <c r="O27" s="65">
        <f t="shared" si="6"/>
        <v>35.804730000000006</v>
      </c>
      <c r="P27" s="65">
        <f t="shared" si="7"/>
        <v>0.63957037002957806</v>
      </c>
    </row>
    <row r="28" spans="1:16"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8" cm="1">
        <f t="array" ref="G28">IF(INDEX('DATA INPUT - nonordered'!H:H,ROW(G28))="","",INDEX('DATA INPUT - nonordered'!H:H,ROW(G28)))</f>
        <v>308.423</v>
      </c>
      <c r="H28" s="36" cm="1">
        <f t="array" ref="H28">IF(INDEX('DATA INPUT - nonordered'!I:I,ROW(H28))="","",INDEX('DATA INPUT - nonordered'!I:I,ROW(H28)))</f>
        <v>1</v>
      </c>
      <c r="I28" s="73">
        <f t="shared" si="3"/>
        <v>34</v>
      </c>
      <c r="J28" s="73">
        <f t="shared" si="4"/>
        <v>0</v>
      </c>
      <c r="K28" s="73">
        <f t="shared" si="5"/>
        <v>0</v>
      </c>
      <c r="L28" s="73">
        <f t="shared" si="0"/>
        <v>0</v>
      </c>
      <c r="M28" s="69">
        <f t="shared" si="1"/>
        <v>100</v>
      </c>
      <c r="N28" s="65">
        <f t="shared" si="2"/>
        <v>3.0523837900793663E-2</v>
      </c>
      <c r="O28" s="65">
        <f t="shared" si="6"/>
        <v>14.042910000000006</v>
      </c>
      <c r="P28" s="65">
        <f t="shared" si="7"/>
        <v>0.42864350849543453</v>
      </c>
    </row>
    <row r="29" spans="1:16"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8" cm="1">
        <f t="array" ref="G29">IF(INDEX('DATA INPUT - nonordered'!H:H,ROW(G29))="","",INDEX('DATA INPUT - nonordered'!H:H,ROW(G29)))</f>
        <v>77.267009999999999</v>
      </c>
      <c r="H29" s="36" cm="1">
        <f t="array" ref="H29">IF(INDEX('DATA INPUT - nonordered'!I:I,ROW(H29))="","",INDEX('DATA INPUT - nonordered'!I:I,ROW(H29)))</f>
        <v>1</v>
      </c>
      <c r="I29" s="73">
        <f t="shared" si="3"/>
        <v>34</v>
      </c>
      <c r="J29" s="73">
        <f t="shared" si="4"/>
        <v>0</v>
      </c>
      <c r="K29" s="73">
        <f t="shared" si="5"/>
        <v>0</v>
      </c>
      <c r="L29" s="73">
        <f t="shared" si="0"/>
        <v>0</v>
      </c>
      <c r="M29" s="69">
        <f t="shared" si="1"/>
        <v>100</v>
      </c>
      <c r="N29" s="65">
        <f t="shared" si="2"/>
        <v>7.6469189662217241E-3</v>
      </c>
      <c r="O29" s="65">
        <f t="shared" si="6"/>
        <v>0.59924999999999784</v>
      </c>
      <c r="P29" s="65">
        <f t="shared" si="7"/>
        <v>4.5824161905083519E-3</v>
      </c>
    </row>
    <row r="30" spans="1:16"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8" cm="1">
        <f t="array" ref="G30">IF(INDEX('DATA INPUT - nonordered'!H:H,ROW(G30))="","",INDEX('DATA INPUT - nonordered'!H:H,ROW(G30)))</f>
        <v>164.39859999999999</v>
      </c>
      <c r="H30" s="36" cm="1">
        <f t="array" ref="H30">IF(INDEX('DATA INPUT - nonordered'!I:I,ROW(H30))="","",INDEX('DATA INPUT - nonordered'!I:I,ROW(H30)))</f>
        <v>1</v>
      </c>
      <c r="I30" s="73">
        <f t="shared" si="3"/>
        <v>34</v>
      </c>
      <c r="J30" s="73">
        <f t="shared" si="4"/>
        <v>0</v>
      </c>
      <c r="K30" s="73">
        <f t="shared" si="5"/>
        <v>0</v>
      </c>
      <c r="L30" s="73">
        <f t="shared" si="0"/>
        <v>0</v>
      </c>
      <c r="M30" s="69">
        <f t="shared" si="1"/>
        <v>100</v>
      </c>
      <c r="N30" s="65">
        <f t="shared" si="2"/>
        <v>1.6270110262585531E-2</v>
      </c>
      <c r="O30" s="65">
        <f t="shared" si="6"/>
        <v>7.3832400000000007</v>
      </c>
      <c r="P30" s="65">
        <f t="shared" si="7"/>
        <v>0.12012612889513201</v>
      </c>
    </row>
    <row r="31" spans="1:16"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8" cm="1">
        <f t="array" ref="G31">IF(INDEX('DATA INPUT - nonordered'!H:H,ROW(G31))="","",INDEX('DATA INPUT - nonordered'!H:H,ROW(G31)))</f>
        <v>309.49369999999999</v>
      </c>
      <c r="H31" s="36" cm="1">
        <f t="array" ref="H31">IF(INDEX('DATA INPUT - nonordered'!I:I,ROW(H31))="","",INDEX('DATA INPUT - nonordered'!I:I,ROW(H31)))</f>
        <v>1</v>
      </c>
      <c r="I31" s="73">
        <f t="shared" si="3"/>
        <v>34</v>
      </c>
      <c r="J31" s="73">
        <f t="shared" si="4"/>
        <v>0</v>
      </c>
      <c r="K31" s="73">
        <f t="shared" si="5"/>
        <v>0</v>
      </c>
      <c r="L31" s="73">
        <f t="shared" si="0"/>
        <v>0</v>
      </c>
      <c r="M31" s="69">
        <f t="shared" si="1"/>
        <v>100</v>
      </c>
      <c r="N31" s="65">
        <f t="shared" si="2"/>
        <v>3.0629802349749737E-2</v>
      </c>
      <c r="O31" s="65">
        <f t="shared" si="6"/>
        <v>9.5964199999999948</v>
      </c>
      <c r="P31" s="65">
        <f t="shared" si="7"/>
        <v>0.29393644786518519</v>
      </c>
    </row>
    <row r="32" spans="1:16"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8" cm="1">
        <f t="array" ref="G32">IF(INDEX('DATA INPUT - nonordered'!H:H,ROW(G32))="","",INDEX('DATA INPUT - nonordered'!H:H,ROW(G32)))</f>
        <v>355.35610000000003</v>
      </c>
      <c r="H32" s="36" cm="1">
        <f t="array" ref="H32">IF(INDEX('DATA INPUT - nonordered'!I:I,ROW(H32))="","",INDEX('DATA INPUT - nonordered'!I:I,ROW(H32)))</f>
        <v>1</v>
      </c>
      <c r="I32" s="73">
        <f t="shared" si="3"/>
        <v>34</v>
      </c>
      <c r="J32" s="73">
        <f t="shared" si="4"/>
        <v>0</v>
      </c>
      <c r="K32" s="73">
        <f t="shared" si="5"/>
        <v>0</v>
      </c>
      <c r="L32" s="73">
        <f t="shared" si="0"/>
        <v>0</v>
      </c>
      <c r="M32" s="69">
        <f t="shared" si="1"/>
        <v>100</v>
      </c>
      <c r="N32" s="65">
        <f t="shared" si="2"/>
        <v>3.516868713895599E-2</v>
      </c>
      <c r="O32" s="65">
        <f t="shared" si="6"/>
        <v>3.5548200000000065</v>
      </c>
      <c r="P32" s="65">
        <f t="shared" si="7"/>
        <v>0.12501835241530376</v>
      </c>
    </row>
    <row r="33" spans="1:16"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8" cm="1">
        <f t="array" ref="G33">IF(INDEX('DATA INPUT - nonordered'!H:H,ROW(G33))="","",INDEX('DATA INPUT - nonordered'!H:H,ROW(G33)))</f>
        <v>119.8061</v>
      </c>
      <c r="H33" s="36" cm="1">
        <f t="array" ref="H33">IF(INDEX('DATA INPUT - nonordered'!I:I,ROW(H33))="","",INDEX('DATA INPUT - nonordered'!I:I,ROW(H33)))</f>
        <v>1</v>
      </c>
      <c r="I33" s="73">
        <f t="shared" si="3"/>
        <v>34</v>
      </c>
      <c r="J33" s="73">
        <f t="shared" si="4"/>
        <v>0</v>
      </c>
      <c r="K33" s="73">
        <f t="shared" si="5"/>
        <v>0</v>
      </c>
      <c r="L33" s="73">
        <f t="shared" si="0"/>
        <v>0</v>
      </c>
      <c r="M33" s="69">
        <f t="shared" si="1"/>
        <v>100</v>
      </c>
      <c r="N33" s="65">
        <f t="shared" si="2"/>
        <v>1.1856904238420207E-2</v>
      </c>
      <c r="O33" s="65">
        <f t="shared" si="6"/>
        <v>15.33914</v>
      </c>
      <c r="P33" s="65">
        <f t="shared" si="7"/>
        <v>0.18187471407972094</v>
      </c>
    </row>
    <row r="34" spans="1:16"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8" cm="1">
        <f t="array" ref="G34">IF(INDEX('DATA INPUT - nonordered'!H:H,ROW(G34))="","",INDEX('DATA INPUT - nonordered'!H:H,ROW(G34)))</f>
        <v>1979.521</v>
      </c>
      <c r="H34" s="36" cm="1">
        <f t="array" ref="H34">IF(INDEX('DATA INPUT - nonordered'!I:I,ROW(H34))="","",INDEX('DATA INPUT - nonordered'!I:I,ROW(H34)))</f>
        <v>1</v>
      </c>
      <c r="I34" s="73">
        <f t="shared" si="3"/>
        <v>34</v>
      </c>
      <c r="J34" s="73">
        <f t="shared" si="4"/>
        <v>0</v>
      </c>
      <c r="K34" s="73">
        <f t="shared" si="5"/>
        <v>0</v>
      </c>
      <c r="L34" s="73">
        <f t="shared" si="0"/>
        <v>0</v>
      </c>
      <c r="M34" s="69">
        <f t="shared" si="1"/>
        <v>100</v>
      </c>
      <c r="N34" s="65">
        <f t="shared" si="2"/>
        <v>0.19590814603715342</v>
      </c>
      <c r="O34" s="65">
        <f t="shared" si="6"/>
        <v>10.161119999999997</v>
      </c>
      <c r="P34" s="65">
        <f t="shared" si="7"/>
        <v>1.9906461808610398</v>
      </c>
    </row>
    <row r="35" spans="1:16"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8" cm="1">
        <f t="array" ref="G35">IF(INDEX('DATA INPUT - nonordered'!H:H,ROW(G35))="","",INDEX('DATA INPUT - nonordered'!H:H,ROW(G35)))</f>
        <v>211.84630000000001</v>
      </c>
      <c r="H35" s="36" cm="1">
        <f t="array" ref="H35">IF(INDEX('DATA INPUT - nonordered'!I:I,ROW(H35))="","",INDEX('DATA INPUT - nonordered'!I:I,ROW(H35)))</f>
        <v>1</v>
      </c>
      <c r="I35" s="73">
        <f t="shared" si="3"/>
        <v>34</v>
      </c>
      <c r="J35" s="73">
        <f t="shared" si="4"/>
        <v>0</v>
      </c>
      <c r="K35" s="73">
        <f t="shared" si="5"/>
        <v>0</v>
      </c>
      <c r="L35" s="73">
        <f t="shared" si="0"/>
        <v>0</v>
      </c>
      <c r="M35" s="69">
        <f t="shared" si="1"/>
        <v>100</v>
      </c>
      <c r="N35" s="65">
        <f t="shared" si="2"/>
        <v>2.0965888150633723E-2</v>
      </c>
      <c r="O35" s="65">
        <f t="shared" si="6"/>
        <v>11.395269999999996</v>
      </c>
      <c r="P35" s="65">
        <f t="shared" si="7"/>
        <v>0.23891195626627187</v>
      </c>
    </row>
    <row r="36" spans="1:16"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8" cm="1">
        <f t="array" ref="G36">IF(INDEX('DATA INPUT - nonordered'!H:H,ROW(G36))="","",INDEX('DATA INPUT - nonordered'!H:H,ROW(G36)))</f>
        <v>223.6183</v>
      </c>
      <c r="H36" s="36" cm="1">
        <f t="array" ref="H36">IF(INDEX('DATA INPUT - nonordered'!I:I,ROW(H36))="","",INDEX('DATA INPUT - nonordered'!I:I,ROW(H36)))</f>
        <v>1</v>
      </c>
      <c r="I36" s="73">
        <f t="shared" si="3"/>
        <v>34</v>
      </c>
      <c r="J36" s="73">
        <f t="shared" si="4"/>
        <v>0</v>
      </c>
      <c r="K36" s="73">
        <f t="shared" si="5"/>
        <v>0</v>
      </c>
      <c r="L36" s="73">
        <f t="shared" si="0"/>
        <v>0</v>
      </c>
      <c r="M36" s="69">
        <f t="shared" si="1"/>
        <v>100</v>
      </c>
      <c r="N36" s="65">
        <f t="shared" si="2"/>
        <v>2.2130932974684273E-2</v>
      </c>
      <c r="O36" s="65">
        <f t="shared" si="6"/>
        <v>5.2190899999999942</v>
      </c>
      <c r="P36" s="65">
        <f t="shared" si="7"/>
        <v>0.11550333097884481</v>
      </c>
    </row>
    <row r="37" spans="1:16"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8" cm="1">
        <f t="array" ref="G37">IF(INDEX('DATA INPUT - nonordered'!H:H,ROW(G37))="","",INDEX('DATA INPUT - nonordered'!H:H,ROW(G37)))</f>
        <v>39.138280000000002</v>
      </c>
      <c r="H37" s="36" cm="1">
        <f t="array" ref="H37">IF(INDEX('DATA INPUT - nonordered'!I:I,ROW(H37))="","",INDEX('DATA INPUT - nonordered'!I:I,ROW(H37)))</f>
        <v>1</v>
      </c>
      <c r="I37" s="73">
        <f t="shared" si="3"/>
        <v>34</v>
      </c>
      <c r="J37" s="73">
        <f t="shared" si="4"/>
        <v>0</v>
      </c>
      <c r="K37" s="73">
        <f t="shared" si="5"/>
        <v>0</v>
      </c>
      <c r="L37" s="73">
        <f t="shared" si="0"/>
        <v>0</v>
      </c>
      <c r="M37" s="69">
        <f t="shared" si="1"/>
        <v>100</v>
      </c>
      <c r="N37" s="65">
        <f t="shared" si="2"/>
        <v>3.8734157777982662E-3</v>
      </c>
      <c r="O37" s="65">
        <f t="shared" si="6"/>
        <v>25.951549999999997</v>
      </c>
      <c r="P37" s="65">
        <f t="shared" si="7"/>
        <v>0.10052114322832058</v>
      </c>
    </row>
    <row r="38" spans="1:16"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8" cm="1">
        <f t="array" ref="G38">IF(INDEX('DATA INPUT - nonordered'!H:H,ROW(G38))="","",INDEX('DATA INPUT - nonordered'!H:H,ROW(G38)))</f>
        <v>55.924329999999998</v>
      </c>
      <c r="H38" s="36" cm="1">
        <f t="array" ref="H38">IF(INDEX('DATA INPUT - nonordered'!I:I,ROW(H38))="","",INDEX('DATA INPUT - nonordered'!I:I,ROW(H38)))</f>
        <v>1</v>
      </c>
      <c r="I38" s="73">
        <f t="shared" si="3"/>
        <v>34</v>
      </c>
      <c r="J38" s="73">
        <f t="shared" si="4"/>
        <v>0</v>
      </c>
      <c r="K38" s="73">
        <f t="shared" si="5"/>
        <v>0</v>
      </c>
      <c r="L38" s="73">
        <f t="shared" si="0"/>
        <v>0</v>
      </c>
      <c r="M38" s="69">
        <f t="shared" si="1"/>
        <v>100</v>
      </c>
      <c r="N38" s="65">
        <f t="shared" si="2"/>
        <v>5.5346883456502656E-3</v>
      </c>
      <c r="O38" s="65">
        <f t="shared" si="6"/>
        <v>12.995729999999995</v>
      </c>
      <c r="P38" s="65">
        <f t="shared" si="7"/>
        <v>7.1927315374217496E-2</v>
      </c>
    </row>
    <row r="39" spans="1:16"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8" cm="1">
        <f t="array" ref="G39">IF(INDEX('DATA INPUT - nonordered'!H:H,ROW(G39))="","",INDEX('DATA INPUT - nonordered'!H:H,ROW(G39)))</f>
        <v>195.2602</v>
      </c>
      <c r="H39" s="36" cm="1">
        <f t="array" ref="H39">IF(INDEX('DATA INPUT - nonordered'!I:I,ROW(H39))="","",INDEX('DATA INPUT - nonordered'!I:I,ROW(H39)))</f>
        <v>1</v>
      </c>
      <c r="I39" s="73">
        <f t="shared" si="3"/>
        <v>34</v>
      </c>
      <c r="J39" s="73">
        <f t="shared" si="4"/>
        <v>0</v>
      </c>
      <c r="K39" s="73">
        <f t="shared" si="5"/>
        <v>0</v>
      </c>
      <c r="L39" s="73">
        <f t="shared" si="0"/>
        <v>0</v>
      </c>
      <c r="M39" s="69">
        <f t="shared" si="1"/>
        <v>100</v>
      </c>
      <c r="N39" s="65">
        <f t="shared" si="2"/>
        <v>1.9324404124454242E-2</v>
      </c>
      <c r="O39" s="65">
        <f t="shared" si="6"/>
        <v>2.372470000000007</v>
      </c>
      <c r="P39" s="65">
        <f t="shared" si="7"/>
        <v>4.584656905314409E-2</v>
      </c>
    </row>
    <row r="40" spans="1:16"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8" cm="1">
        <f t="array" ref="G40">IF(INDEX('DATA INPUT - nonordered'!H:H,ROW(G40))="","",INDEX('DATA INPUT - nonordered'!H:H,ROW(G40)))</f>
        <v>133.29509999999999</v>
      </c>
      <c r="H40" s="36" cm="1">
        <f t="array" ref="H40">IF(INDEX('DATA INPUT - nonordered'!I:I,ROW(H40))="","",INDEX('DATA INPUT - nonordered'!I:I,ROW(H40)))</f>
        <v>1</v>
      </c>
      <c r="I40" s="73">
        <f t="shared" si="3"/>
        <v>34</v>
      </c>
      <c r="J40" s="73">
        <f t="shared" si="4"/>
        <v>0</v>
      </c>
      <c r="K40" s="73">
        <f t="shared" si="5"/>
        <v>0</v>
      </c>
      <c r="L40" s="73">
        <f t="shared" si="0"/>
        <v>0</v>
      </c>
      <c r="M40" s="69">
        <f t="shared" si="1"/>
        <v>100</v>
      </c>
      <c r="N40" s="65">
        <f t="shared" si="2"/>
        <v>1.3191876174507351E-2</v>
      </c>
      <c r="O40" s="65">
        <f t="shared" si="6"/>
        <v>2.288480000000007</v>
      </c>
      <c r="P40" s="65">
        <f t="shared" si="7"/>
        <v>3.0189344787836674E-2</v>
      </c>
    </row>
    <row r="41" spans="1:16"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8" t="str" cm="1">
        <f t="array" ref="G41">IF(INDEX('DATA INPUT - nonordered'!H:H,ROW(G41))="","",INDEX('DATA INPUT - nonordered'!H:H,ROW(G41)))</f>
        <v/>
      </c>
      <c r="H41" s="36" t="str" cm="1">
        <f t="array" ref="H41">IF(INDEX('DATA INPUT - nonordered'!I:I,ROW(H41))="","",INDEX('DATA INPUT - nonordered'!I:I,ROW(H41)))</f>
        <v/>
      </c>
      <c r="I41" s="73" t="str">
        <f t="shared" si="3"/>
        <v/>
      </c>
      <c r="J41" s="73" t="str">
        <f t="shared" si="4"/>
        <v/>
      </c>
      <c r="K41" s="73" t="str">
        <f t="shared" si="5"/>
        <v/>
      </c>
      <c r="L41" s="73" t="str">
        <f t="shared" si="0"/>
        <v/>
      </c>
      <c r="M41" s="69" t="str">
        <f t="shared" si="1"/>
        <v/>
      </c>
      <c r="N41" s="65" t="str">
        <f t="shared" si="2"/>
        <v/>
      </c>
      <c r="O41" s="65" t="str">
        <f t="shared" si="6"/>
        <v/>
      </c>
      <c r="P41" s="65" t="str">
        <f t="shared" si="7"/>
        <v/>
      </c>
    </row>
    <row r="42" spans="1:16"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8" t="str" cm="1">
        <f t="array" ref="G42">IF(INDEX('DATA INPUT - nonordered'!H:H,ROW(G42))="","",INDEX('DATA INPUT - nonordered'!H:H,ROW(G42)))</f>
        <v/>
      </c>
      <c r="H42" s="36" t="str" cm="1">
        <f t="array" ref="H42">IF(INDEX('DATA INPUT - nonordered'!I:I,ROW(H42))="","",INDEX('DATA INPUT - nonordered'!I:I,ROW(H42)))</f>
        <v/>
      </c>
      <c r="I42" s="73" t="str">
        <f t="shared" si="3"/>
        <v/>
      </c>
      <c r="J42" s="73" t="str">
        <f t="shared" si="4"/>
        <v/>
      </c>
      <c r="K42" s="73" t="str">
        <f t="shared" si="5"/>
        <v/>
      </c>
      <c r="L42" s="73" t="str">
        <f t="shared" si="0"/>
        <v/>
      </c>
      <c r="M42" s="69" t="str">
        <f t="shared" si="1"/>
        <v/>
      </c>
      <c r="N42" s="65" t="str">
        <f t="shared" si="2"/>
        <v/>
      </c>
      <c r="O42" s="65" t="str">
        <f t="shared" si="6"/>
        <v/>
      </c>
      <c r="P42" s="65" t="str">
        <f t="shared" si="7"/>
        <v/>
      </c>
    </row>
    <row r="43" spans="1:16"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8" t="str" cm="1">
        <f t="array" ref="G43">IF(INDEX('DATA INPUT - nonordered'!H:H,ROW(G43))="","",INDEX('DATA INPUT - nonordered'!H:H,ROW(G43)))</f>
        <v/>
      </c>
      <c r="H43" s="36" t="str" cm="1">
        <f t="array" ref="H43">IF(INDEX('DATA INPUT - nonordered'!I:I,ROW(H43))="","",INDEX('DATA INPUT - nonordered'!I:I,ROW(H43)))</f>
        <v/>
      </c>
      <c r="I43" s="73" t="str">
        <f t="shared" si="3"/>
        <v/>
      </c>
      <c r="J43" s="73" t="str">
        <f t="shared" si="4"/>
        <v/>
      </c>
      <c r="K43" s="73" t="str">
        <f t="shared" si="5"/>
        <v/>
      </c>
      <c r="L43" s="73" t="str">
        <f t="shared" si="0"/>
        <v/>
      </c>
      <c r="M43" s="69" t="str">
        <f t="shared" si="1"/>
        <v/>
      </c>
      <c r="N43" s="65" t="str">
        <f t="shared" si="2"/>
        <v/>
      </c>
      <c r="O43" s="65" t="str">
        <f t="shared" si="6"/>
        <v/>
      </c>
      <c r="P43" s="65" t="str">
        <f t="shared" si="7"/>
        <v/>
      </c>
    </row>
    <row r="44" spans="1:16"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8" t="str" cm="1">
        <f t="array" ref="G44">IF(INDEX('DATA INPUT - nonordered'!H:H,ROW(G44))="","",INDEX('DATA INPUT - nonordered'!H:H,ROW(G44)))</f>
        <v/>
      </c>
      <c r="H44" s="36" t="str" cm="1">
        <f t="array" ref="H44">IF(INDEX('DATA INPUT - nonordered'!I:I,ROW(H44))="","",INDEX('DATA INPUT - nonordered'!I:I,ROW(H44)))</f>
        <v/>
      </c>
      <c r="I44" s="73" t="str">
        <f t="shared" si="3"/>
        <v/>
      </c>
      <c r="J44" s="73" t="str">
        <f t="shared" si="4"/>
        <v/>
      </c>
      <c r="K44" s="73" t="str">
        <f t="shared" si="5"/>
        <v/>
      </c>
      <c r="L44" s="73" t="str">
        <f t="shared" si="0"/>
        <v/>
      </c>
      <c r="M44" s="69" t="str">
        <f t="shared" si="1"/>
        <v/>
      </c>
      <c r="N44" s="65" t="str">
        <f t="shared" si="2"/>
        <v/>
      </c>
      <c r="O44" s="65" t="str">
        <f t="shared" si="6"/>
        <v/>
      </c>
      <c r="P44" s="65" t="str">
        <f t="shared" si="7"/>
        <v/>
      </c>
    </row>
    <row r="45" spans="1:16"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8" t="str" cm="1">
        <f t="array" ref="G45">IF(INDEX('DATA INPUT - nonordered'!H:H,ROW(G45))="","",INDEX('DATA INPUT - nonordered'!H:H,ROW(G45)))</f>
        <v/>
      </c>
      <c r="H45" s="36" t="str" cm="1">
        <f t="array" ref="H45">IF(INDEX('DATA INPUT - nonordered'!I:I,ROW(H45))="","",INDEX('DATA INPUT - nonordered'!I:I,ROW(H45)))</f>
        <v/>
      </c>
      <c r="I45" s="73" t="str">
        <f t="shared" si="3"/>
        <v/>
      </c>
      <c r="J45" s="73" t="str">
        <f t="shared" si="4"/>
        <v/>
      </c>
      <c r="K45" s="73" t="str">
        <f t="shared" si="5"/>
        <v/>
      </c>
      <c r="L45" s="73" t="str">
        <f t="shared" si="0"/>
        <v/>
      </c>
      <c r="M45" s="69" t="str">
        <f t="shared" si="1"/>
        <v/>
      </c>
      <c r="N45" s="65" t="str">
        <f t="shared" si="2"/>
        <v/>
      </c>
      <c r="O45" s="65" t="str">
        <f t="shared" si="6"/>
        <v/>
      </c>
      <c r="P45" s="65" t="str">
        <f t="shared" si="7"/>
        <v/>
      </c>
    </row>
    <row r="46" spans="1:16"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8" t="str" cm="1">
        <f t="array" ref="G46">IF(INDEX('DATA INPUT - nonordered'!H:H,ROW(G46))="","",INDEX('DATA INPUT - nonordered'!H:H,ROW(G46)))</f>
        <v/>
      </c>
      <c r="H46" s="36" t="str" cm="1">
        <f t="array" ref="H46">IF(INDEX('DATA INPUT - nonordered'!I:I,ROW(H46))="","",INDEX('DATA INPUT - nonordered'!I:I,ROW(H46)))</f>
        <v/>
      </c>
      <c r="I46" s="73" t="str">
        <f t="shared" si="3"/>
        <v/>
      </c>
      <c r="J46" s="73" t="str">
        <f t="shared" si="4"/>
        <v/>
      </c>
      <c r="K46" s="73" t="str">
        <f t="shared" si="5"/>
        <v/>
      </c>
      <c r="L46" s="73" t="str">
        <f t="shared" si="0"/>
        <v/>
      </c>
      <c r="M46" s="69" t="str">
        <f t="shared" si="1"/>
        <v/>
      </c>
      <c r="N46" s="65" t="str">
        <f t="shared" si="2"/>
        <v/>
      </c>
      <c r="O46" s="65" t="str">
        <f t="shared" si="6"/>
        <v/>
      </c>
      <c r="P46" s="65" t="str">
        <f t="shared" si="7"/>
        <v/>
      </c>
    </row>
    <row r="47" spans="1:16"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8" t="str" cm="1">
        <f t="array" ref="G47">IF(INDEX('DATA INPUT - nonordered'!H:H,ROW(G47))="","",INDEX('DATA INPUT - nonordered'!H:H,ROW(G47)))</f>
        <v/>
      </c>
      <c r="H47" s="36" t="str" cm="1">
        <f t="array" ref="H47">IF(INDEX('DATA INPUT - nonordered'!I:I,ROW(H47))="","",INDEX('DATA INPUT - nonordered'!I:I,ROW(H47)))</f>
        <v/>
      </c>
      <c r="I47" s="73" t="str">
        <f t="shared" si="3"/>
        <v/>
      </c>
      <c r="J47" s="73" t="str">
        <f t="shared" si="4"/>
        <v/>
      </c>
      <c r="K47" s="73" t="str">
        <f t="shared" si="5"/>
        <v/>
      </c>
      <c r="L47" s="73" t="str">
        <f t="shared" si="0"/>
        <v/>
      </c>
      <c r="M47" s="69" t="str">
        <f t="shared" si="1"/>
        <v/>
      </c>
      <c r="N47" s="65" t="str">
        <f t="shared" si="2"/>
        <v/>
      </c>
      <c r="O47" s="65" t="str">
        <f t="shared" si="6"/>
        <v/>
      </c>
      <c r="P47" s="65" t="str">
        <f t="shared" si="7"/>
        <v/>
      </c>
    </row>
    <row r="48" spans="1:16"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8" t="str" cm="1">
        <f t="array" ref="G48">IF(INDEX('DATA INPUT - nonordered'!H:H,ROW(G48))="","",INDEX('DATA INPUT - nonordered'!H:H,ROW(G48)))</f>
        <v/>
      </c>
      <c r="H48" s="36" t="str" cm="1">
        <f t="array" ref="H48">IF(INDEX('DATA INPUT - nonordered'!I:I,ROW(H48))="","",INDEX('DATA INPUT - nonordered'!I:I,ROW(H48)))</f>
        <v/>
      </c>
      <c r="I48" s="73" t="str">
        <f t="shared" si="3"/>
        <v/>
      </c>
      <c r="J48" s="73" t="str">
        <f t="shared" si="4"/>
        <v/>
      </c>
      <c r="K48" s="73" t="str">
        <f t="shared" si="5"/>
        <v/>
      </c>
      <c r="L48" s="73" t="str">
        <f t="shared" si="0"/>
        <v/>
      </c>
      <c r="M48" s="69" t="str">
        <f t="shared" si="1"/>
        <v/>
      </c>
      <c r="N48" s="65" t="str">
        <f t="shared" si="2"/>
        <v/>
      </c>
      <c r="O48" s="65" t="str">
        <f t="shared" si="6"/>
        <v/>
      </c>
      <c r="P48" s="65" t="str">
        <f t="shared" si="7"/>
        <v/>
      </c>
    </row>
    <row r="49" spans="1:16"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8" t="str" cm="1">
        <f t="array" ref="G49">IF(INDEX('DATA INPUT - nonordered'!H:H,ROW(G49))="","",INDEX('DATA INPUT - nonordered'!H:H,ROW(G49)))</f>
        <v/>
      </c>
      <c r="H49" s="36" t="str" cm="1">
        <f t="array" ref="H49">IF(INDEX('DATA INPUT - nonordered'!I:I,ROW(H49))="","",INDEX('DATA INPUT - nonordered'!I:I,ROW(H49)))</f>
        <v/>
      </c>
      <c r="I49" s="73" t="str">
        <f t="shared" si="3"/>
        <v/>
      </c>
      <c r="J49" s="73" t="str">
        <f t="shared" si="4"/>
        <v/>
      </c>
      <c r="K49" s="73" t="str">
        <f t="shared" si="5"/>
        <v/>
      </c>
      <c r="L49" s="73" t="str">
        <f t="shared" si="0"/>
        <v/>
      </c>
      <c r="M49" s="69" t="str">
        <f t="shared" si="1"/>
        <v/>
      </c>
      <c r="N49" s="65" t="str">
        <f t="shared" si="2"/>
        <v/>
      </c>
      <c r="O49" s="65" t="str">
        <f t="shared" si="6"/>
        <v/>
      </c>
      <c r="P49" s="65" t="str">
        <f t="shared" si="7"/>
        <v/>
      </c>
    </row>
    <row r="50" spans="1:16"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8" t="str" cm="1">
        <f t="array" ref="G50">IF(INDEX('DATA INPUT - nonordered'!H:H,ROW(G50))="","",INDEX('DATA INPUT - nonordered'!H:H,ROW(G50)))</f>
        <v/>
      </c>
      <c r="H50" s="36" t="str" cm="1">
        <f t="array" ref="H50">IF(INDEX('DATA INPUT - nonordered'!I:I,ROW(H50))="","",INDEX('DATA INPUT - nonordered'!I:I,ROW(H50)))</f>
        <v/>
      </c>
      <c r="I50" s="73" t="str">
        <f t="shared" si="3"/>
        <v/>
      </c>
      <c r="J50" s="73" t="str">
        <f t="shared" si="4"/>
        <v/>
      </c>
      <c r="K50" s="73" t="str">
        <f t="shared" si="5"/>
        <v/>
      </c>
      <c r="L50" s="73" t="str">
        <f t="shared" si="0"/>
        <v/>
      </c>
      <c r="M50" s="69" t="str">
        <f t="shared" si="1"/>
        <v/>
      </c>
      <c r="N50" s="65" t="str">
        <f t="shared" si="2"/>
        <v/>
      </c>
      <c r="O50" s="65" t="str">
        <f t="shared" si="6"/>
        <v/>
      </c>
      <c r="P50" s="65" t="str">
        <f t="shared" si="7"/>
        <v/>
      </c>
    </row>
  </sheetData>
  <mergeCells count="2">
    <mergeCell ref="Q3:R3"/>
    <mergeCell ref="I3:P3"/>
  </mergeCells>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3974-9E62-41DE-BE3B-9D7EA83938AF}">
  <sheetPr codeName="Sheet18">
    <tabColor theme="9" tint="0.59999389629810485"/>
  </sheetPr>
  <dimension ref="A1:T50"/>
  <sheetViews>
    <sheetView zoomScaleNormal="100" workbookViewId="0">
      <pane ySplit="6" topLeftCell="A7" activePane="bottomLeft" state="frozen"/>
      <selection activeCell="B43" sqref="B43"/>
      <selection pane="bottomLeft" activeCell="I1" sqref="I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6" width="16" style="106" customWidth="1"/>
    <col min="7" max="7" width="16" style="105" customWidth="1"/>
    <col min="8" max="8" width="19.7265625" style="105" bestFit="1" customWidth="1"/>
    <col min="9" max="12" width="11.81640625" style="110" customWidth="1"/>
    <col min="13" max="15" width="11.81640625" style="109" customWidth="1"/>
    <col min="16" max="17" width="14.7265625" style="107" customWidth="1"/>
    <col min="18" max="16384" width="9.1796875" style="107"/>
  </cols>
  <sheetData>
    <row r="1" spans="1:20" s="34" customFormat="1" ht="21">
      <c r="A1" s="62" t="s">
        <v>298</v>
      </c>
      <c r="F1" s="66"/>
      <c r="G1" s="70"/>
      <c r="H1" s="70"/>
      <c r="I1" s="66"/>
      <c r="J1" s="66"/>
      <c r="K1" s="66"/>
      <c r="L1" s="66"/>
      <c r="M1" s="63"/>
      <c r="N1" s="63"/>
      <c r="O1" s="63"/>
    </row>
    <row r="2" spans="1:20" s="34" customFormat="1">
      <c r="F2" s="66"/>
      <c r="G2" s="70"/>
      <c r="H2" s="70"/>
      <c r="I2" s="66"/>
      <c r="J2" s="66"/>
      <c r="K2" s="66"/>
      <c r="L2" s="66"/>
      <c r="M2" s="63"/>
      <c r="N2" s="63"/>
      <c r="O2" s="63"/>
    </row>
    <row r="3" spans="1:20" s="39" customFormat="1" ht="18.75" customHeight="1">
      <c r="A3" s="101" t="s">
        <v>463</v>
      </c>
      <c r="C3" s="101"/>
      <c r="D3" s="101"/>
      <c r="E3" s="101"/>
      <c r="F3" s="101"/>
      <c r="G3" s="101"/>
      <c r="H3" s="77"/>
      <c r="I3" s="229" t="s">
        <v>213</v>
      </c>
      <c r="J3" s="229"/>
      <c r="K3" s="229"/>
      <c r="L3" s="229"/>
      <c r="M3" s="229"/>
      <c r="N3" s="229"/>
      <c r="O3" s="229"/>
      <c r="P3" s="227" t="s">
        <v>214</v>
      </c>
      <c r="Q3" s="227"/>
    </row>
    <row r="4" spans="1:20" s="47" customFormat="1" ht="52">
      <c r="A4" s="47" t="s">
        <v>516</v>
      </c>
      <c r="B4" s="47" t="s">
        <v>517</v>
      </c>
      <c r="C4" s="47" t="s">
        <v>215</v>
      </c>
      <c r="D4" s="47" t="s">
        <v>216</v>
      </c>
      <c r="E4" s="47" t="s">
        <v>217</v>
      </c>
      <c r="F4" s="67" t="s">
        <v>219</v>
      </c>
      <c r="G4" s="71" t="s">
        <v>245</v>
      </c>
      <c r="H4" s="71" t="s">
        <v>295</v>
      </c>
      <c r="I4" s="47" t="s">
        <v>530</v>
      </c>
      <c r="J4" s="47" t="s">
        <v>534</v>
      </c>
      <c r="K4" s="47" t="s">
        <v>535</v>
      </c>
      <c r="L4" s="67" t="s">
        <v>510</v>
      </c>
      <c r="M4" s="64" t="s">
        <v>256</v>
      </c>
      <c r="N4" s="64" t="s">
        <v>296</v>
      </c>
      <c r="O4" s="64" t="s">
        <v>297</v>
      </c>
      <c r="P4" s="47" t="s">
        <v>301</v>
      </c>
      <c r="Q4" s="47" t="s">
        <v>302</v>
      </c>
    </row>
    <row r="5" spans="1:20" s="80" customFormat="1" ht="25.5" customHeight="1">
      <c r="F5" s="81" t="s">
        <v>310</v>
      </c>
      <c r="G5" s="82" t="s">
        <v>343</v>
      </c>
      <c r="H5" s="149" t="str">
        <f>IF(SUM(H7:H50)=0,"Indicate a reference subgroup",IF(SUM(H7:H50)&gt;1,"Error: Only one subgroup should be indicated",""))</f>
        <v>Indicate a reference subgroup</v>
      </c>
      <c r="I5" s="149" t="str">
        <f>IF(AVERAGE(I7:I50)&lt;=2,"2 or fewer subgroups","")</f>
        <v/>
      </c>
      <c r="J5" s="149" t="str">
        <f>IF(SUM(J7:J50)&lt;&gt;0,"Missing estimate(s)","")</f>
        <v/>
      </c>
      <c r="K5" s="149" t="str">
        <f>IF(SUM(K7:K50)&lt;&gt;0,"Missing population(s)","")</f>
        <v/>
      </c>
      <c r="M5" s="80" t="s">
        <v>345</v>
      </c>
      <c r="N5" s="80" t="s">
        <v>391</v>
      </c>
      <c r="O5" s="80" t="s">
        <v>392</v>
      </c>
      <c r="P5" s="80" t="s">
        <v>395</v>
      </c>
      <c r="Q5" s="83" t="s">
        <v>396</v>
      </c>
      <c r="S5" s="83"/>
      <c r="T5" s="83"/>
    </row>
    <row r="6" spans="1:20" s="34" customFormat="1" ht="16.5">
      <c r="A6" s="43" t="s">
        <v>516</v>
      </c>
      <c r="B6" s="43" t="s">
        <v>517</v>
      </c>
      <c r="C6" s="43" t="s">
        <v>83</v>
      </c>
      <c r="D6" s="43" t="s">
        <v>84</v>
      </c>
      <c r="E6" s="43" t="s">
        <v>85</v>
      </c>
      <c r="F6" s="75" t="s">
        <v>87</v>
      </c>
      <c r="G6" s="44" t="s">
        <v>105</v>
      </c>
      <c r="H6" s="76" t="s">
        <v>135</v>
      </c>
      <c r="I6" s="45" t="s">
        <v>531</v>
      </c>
      <c r="J6" s="45" t="s">
        <v>532</v>
      </c>
      <c r="K6" s="45" t="s">
        <v>533</v>
      </c>
      <c r="L6" s="68" t="s">
        <v>250</v>
      </c>
      <c r="M6" s="45" t="s">
        <v>228</v>
      </c>
      <c r="N6" s="45" t="s">
        <v>153</v>
      </c>
      <c r="O6" s="45" t="s">
        <v>154</v>
      </c>
      <c r="P6" s="46" t="s">
        <v>155</v>
      </c>
      <c r="Q6" s="46" t="s">
        <v>156</v>
      </c>
    </row>
    <row r="7" spans="1:20"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8" cm="1">
        <f t="array" ref="G7">IF(INDEX('DATA INPUT - nonordered'!H:H,ROW(G7))="","",INDEX('DATA INPUT - nonordered'!H:H,ROW(G7)))</f>
        <v>230.20509999999999</v>
      </c>
      <c r="H7" s="36" cm="1">
        <f t="array" ref="H7">IF(INDEX('DATA INPUT - nonordered'!K:K,ROW(H7))="","",INDEX('DATA INPUT - nonordered'!K:K,ROW(H7)))</f>
        <v>0</v>
      </c>
      <c r="I7" s="73">
        <f t="shared" ref="I7:I50" si="0">IF(E7="","",COUNTIF(E:E,"*?")-2)</f>
        <v>34</v>
      </c>
      <c r="J7" s="73">
        <f t="shared" ref="J7:J50" si="1">IF(H7="","",IF(AND(H7&lt;&gt;"",F7=""),1,0))</f>
        <v>0</v>
      </c>
      <c r="K7" s="73">
        <f t="shared" ref="K7:K50" si="2">IF(H7="","",IF(AND(H7&lt;&gt;"",G7=""),1,0))</f>
        <v>0</v>
      </c>
      <c r="L7" s="69" t="str">
        <f t="shared" ref="L7:L50" si="3">IF(F7="","",IF(SUM(H:H)=0,"",SUMIFS(F:F,H:H,1)))</f>
        <v/>
      </c>
      <c r="M7" s="65">
        <f t="shared" ref="M7:M50" si="4">IFERROR(G7/SUM(G:G),"")</f>
        <v>2.2782811775827336E-2</v>
      </c>
      <c r="N7" s="65" t="str">
        <f>IFERROR(IF(I7&lt;=2,"",
IF(SUM(J:J)&lt;&gt;0,"",
ABS(F7-L7))),"")</f>
        <v/>
      </c>
      <c r="O7" s="65" t="str">
        <f>IFERROR(IF(I7&lt;=2,"",
IF(OR(SUM(J:J)&lt;&gt;0,SUM(K:K)&lt;&gt;0),"",
M7*ABS(F7-L7))),"")</f>
        <v/>
      </c>
      <c r="P7" s="58" t="str">
        <f>IF(SUM(N:N)=0,"",SUM(N:N)/AVERAGE(I:I))</f>
        <v/>
      </c>
      <c r="Q7" s="42" t="str">
        <f>IF(SUM(O:O)=0,"",SUM(O:O))</f>
        <v/>
      </c>
    </row>
    <row r="8" spans="1:20"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8" cm="1">
        <f t="array" ref="G8">IF(INDEX('DATA INPUT - nonordered'!H:H,ROW(G8))="","",INDEX('DATA INPUT - nonordered'!H:H,ROW(G8)))</f>
        <v>149.46270000000001</v>
      </c>
      <c r="H8" s="36" cm="1">
        <f t="array" ref="H8">IF(INDEX('DATA INPUT - nonordered'!K:K,ROW(H8))="","",INDEX('DATA INPUT - nonordered'!K:K,ROW(H8)))</f>
        <v>0</v>
      </c>
      <c r="I8" s="73">
        <f t="shared" si="0"/>
        <v>34</v>
      </c>
      <c r="J8" s="73">
        <f t="shared" si="1"/>
        <v>0</v>
      </c>
      <c r="K8" s="73">
        <f t="shared" si="2"/>
        <v>0</v>
      </c>
      <c r="L8" s="69" t="str">
        <f t="shared" si="3"/>
        <v/>
      </c>
      <c r="M8" s="65">
        <f t="shared" si="4"/>
        <v>1.4791942322767605E-2</v>
      </c>
      <c r="N8" s="65" t="str">
        <f t="shared" ref="N8:N50" si="5">IFERROR(IF(I8&lt;=2,"",
IF(SUM(J:J)&lt;&gt;0,"",
ABS(F8-L8))),"")</f>
        <v/>
      </c>
      <c r="O8" s="65" t="str">
        <f t="shared" ref="O8:O50" si="6">IFERROR(IF(I8&lt;=2,"",
IF(OR(SUM(J:J)&lt;&gt;0,SUM(K:K)&lt;&gt;0),"",
M8*ABS(F8-L8))),"")</f>
        <v/>
      </c>
    </row>
    <row r="9" spans="1:20"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8" cm="1">
        <f t="array" ref="G9">IF(INDEX('DATA INPUT - nonordered'!H:H,ROW(G9))="","",INDEX('DATA INPUT - nonordered'!H:H,ROW(G9)))</f>
        <v>55.665329999999997</v>
      </c>
      <c r="H9" s="36" cm="1">
        <f t="array" ref="H9">IF(INDEX('DATA INPUT - nonordered'!K:K,ROW(H9))="","",INDEX('DATA INPUT - nonordered'!K:K,ROW(H9)))</f>
        <v>0</v>
      </c>
      <c r="I9" s="73">
        <f t="shared" si="0"/>
        <v>34</v>
      </c>
      <c r="J9" s="73">
        <f t="shared" si="1"/>
        <v>0</v>
      </c>
      <c r="K9" s="73">
        <f t="shared" si="2"/>
        <v>0</v>
      </c>
      <c r="L9" s="69" t="str">
        <f t="shared" si="3"/>
        <v/>
      </c>
      <c r="M9" s="65">
        <f t="shared" si="4"/>
        <v>5.50905577604195E-3</v>
      </c>
      <c r="N9" s="65" t="str">
        <f t="shared" si="5"/>
        <v/>
      </c>
      <c r="O9" s="65" t="str">
        <f t="shared" si="6"/>
        <v/>
      </c>
    </row>
    <row r="10" spans="1:20"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8" cm="1">
        <f t="array" ref="G10">IF(INDEX('DATA INPUT - nonordered'!H:H,ROW(G10))="","",INDEX('DATA INPUT - nonordered'!H:H,ROW(G10)))</f>
        <v>451.26549999999997</v>
      </c>
      <c r="H10" s="36" cm="1">
        <f t="array" ref="H10">IF(INDEX('DATA INPUT - nonordered'!K:K,ROW(H10))="","",INDEX('DATA INPUT - nonordered'!K:K,ROW(H10)))</f>
        <v>0</v>
      </c>
      <c r="I10" s="73">
        <f t="shared" si="0"/>
        <v>34</v>
      </c>
      <c r="J10" s="73">
        <f t="shared" si="1"/>
        <v>0</v>
      </c>
      <c r="K10" s="73">
        <f t="shared" si="2"/>
        <v>0</v>
      </c>
      <c r="L10" s="69" t="str">
        <f t="shared" si="3"/>
        <v/>
      </c>
      <c r="M10" s="65">
        <f t="shared" si="4"/>
        <v>4.4660595909580679E-2</v>
      </c>
      <c r="N10" s="65" t="str">
        <f t="shared" si="5"/>
        <v/>
      </c>
      <c r="O10" s="65" t="str">
        <f t="shared" si="6"/>
        <v/>
      </c>
    </row>
    <row r="11" spans="1:20"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8" cm="1">
        <f t="array" ref="G11">IF(INDEX('DATA INPUT - nonordered'!H:H,ROW(G11))="","",INDEX('DATA INPUT - nonordered'!H:H,ROW(G11)))</f>
        <v>70.175399999999996</v>
      </c>
      <c r="H11" s="36" cm="1">
        <f t="array" ref="H11">IF(INDEX('DATA INPUT - nonordered'!K:K,ROW(H11))="","",INDEX('DATA INPUT - nonordered'!K:K,ROW(H11)))</f>
        <v>0</v>
      </c>
      <c r="I11" s="73">
        <f t="shared" si="0"/>
        <v>34</v>
      </c>
      <c r="J11" s="73">
        <f t="shared" si="1"/>
        <v>0</v>
      </c>
      <c r="K11" s="73">
        <f t="shared" si="2"/>
        <v>0</v>
      </c>
      <c r="L11" s="69" t="str">
        <f t="shared" si="3"/>
        <v/>
      </c>
      <c r="M11" s="65">
        <f t="shared" si="4"/>
        <v>6.9450804065304969E-3</v>
      </c>
      <c r="N11" s="65" t="str">
        <f t="shared" si="5"/>
        <v/>
      </c>
      <c r="O11" s="65" t="str">
        <f t="shared" si="6"/>
        <v/>
      </c>
    </row>
    <row r="12" spans="1:20"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8" cm="1">
        <f t="array" ref="G12">IF(INDEX('DATA INPUT - nonordered'!H:H,ROW(G12))="","",INDEX('DATA INPUT - nonordered'!H:H,ROW(G12)))</f>
        <v>1221.944</v>
      </c>
      <c r="H12" s="36" cm="1">
        <f t="array" ref="H12">IF(INDEX('DATA INPUT - nonordered'!K:K,ROW(H12))="","",INDEX('DATA INPUT - nonordered'!K:K,ROW(H12)))</f>
        <v>0</v>
      </c>
      <c r="I12" s="73">
        <f t="shared" si="0"/>
        <v>34</v>
      </c>
      <c r="J12" s="73">
        <f t="shared" si="1"/>
        <v>0</v>
      </c>
      <c r="K12" s="73">
        <f t="shared" si="2"/>
        <v>0</v>
      </c>
      <c r="L12" s="69" t="str">
        <f t="shared" si="3"/>
        <v/>
      </c>
      <c r="M12" s="65">
        <f t="shared" si="4"/>
        <v>0.1209326819979295</v>
      </c>
      <c r="N12" s="65" t="str">
        <f t="shared" si="5"/>
        <v/>
      </c>
      <c r="O12" s="65" t="str">
        <f t="shared" si="6"/>
        <v/>
      </c>
    </row>
    <row r="13" spans="1:20"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8" cm="1">
        <f t="array" ref="G13">IF(INDEX('DATA INPUT - nonordered'!H:H,ROW(G13))="","",INDEX('DATA INPUT - nonordered'!H:H,ROW(G13)))</f>
        <v>91.882739999999998</v>
      </c>
      <c r="H13" s="36" cm="1">
        <f t="array" ref="H13">IF(INDEX('DATA INPUT - nonordered'!K:K,ROW(H13))="","",INDEX('DATA INPUT - nonordered'!K:K,ROW(H13)))</f>
        <v>0</v>
      </c>
      <c r="I13" s="73">
        <f t="shared" si="0"/>
        <v>34</v>
      </c>
      <c r="J13" s="73">
        <f t="shared" si="1"/>
        <v>0</v>
      </c>
      <c r="K13" s="73">
        <f t="shared" si="2"/>
        <v>0</v>
      </c>
      <c r="L13" s="69" t="str">
        <f t="shared" si="3"/>
        <v/>
      </c>
      <c r="M13" s="65">
        <f t="shared" si="4"/>
        <v>9.0934004975010609E-3</v>
      </c>
      <c r="N13" s="65" t="str">
        <f t="shared" si="5"/>
        <v/>
      </c>
      <c r="O13" s="65" t="str">
        <f t="shared" si="6"/>
        <v/>
      </c>
    </row>
    <row r="14" spans="1:20"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8" cm="1">
        <f t="array" ref="G14">IF(INDEX('DATA INPUT - nonordered'!H:H,ROW(G14))="","",INDEX('DATA INPUT - nonordered'!H:H,ROW(G14)))</f>
        <v>124.611</v>
      </c>
      <c r="H14" s="36" cm="1">
        <f t="array" ref="H14">IF(INDEX('DATA INPUT - nonordered'!K:K,ROW(H14))="","",INDEX('DATA INPUT - nonordered'!K:K,ROW(H14)))</f>
        <v>0</v>
      </c>
      <c r="I14" s="73">
        <f t="shared" si="0"/>
        <v>34</v>
      </c>
      <c r="J14" s="73">
        <f t="shared" si="1"/>
        <v>0</v>
      </c>
      <c r="K14" s="73">
        <f t="shared" si="2"/>
        <v>0</v>
      </c>
      <c r="L14" s="69" t="str">
        <f t="shared" si="3"/>
        <v/>
      </c>
      <c r="M14" s="65">
        <f t="shared" si="4"/>
        <v>1.2332432940007066E-2</v>
      </c>
      <c r="N14" s="65" t="str">
        <f t="shared" si="5"/>
        <v/>
      </c>
      <c r="O14" s="65" t="str">
        <f t="shared" si="6"/>
        <v/>
      </c>
    </row>
    <row r="15" spans="1:20"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8" cm="1">
        <f t="array" ref="G15">IF(INDEX('DATA INPUT - nonordered'!H:H,ROW(G15))="","",INDEX('DATA INPUT - nonordered'!H:H,ROW(G15)))</f>
        <v>1257.4490000000001</v>
      </c>
      <c r="H15" s="36" cm="1">
        <f t="array" ref="H15">IF(INDEX('DATA INPUT - nonordered'!K:K,ROW(H15))="","",INDEX('DATA INPUT - nonordered'!K:K,ROW(H15)))</f>
        <v>0</v>
      </c>
      <c r="I15" s="73">
        <f t="shared" si="0"/>
        <v>34</v>
      </c>
      <c r="J15" s="73">
        <f t="shared" si="1"/>
        <v>0</v>
      </c>
      <c r="K15" s="73">
        <f t="shared" si="2"/>
        <v>0</v>
      </c>
      <c r="L15" s="69" t="str">
        <f t="shared" si="3"/>
        <v/>
      </c>
      <c r="M15" s="65">
        <f t="shared" si="4"/>
        <v>0.12444652131817371</v>
      </c>
      <c r="N15" s="65" t="str">
        <f t="shared" si="5"/>
        <v/>
      </c>
      <c r="O15" s="65" t="str">
        <f t="shared" si="6"/>
        <v/>
      </c>
    </row>
    <row r="16" spans="1:20"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8" cm="1">
        <f t="array" ref="G16">IF(INDEX('DATA INPUT - nonordered'!H:H,ROW(G16))="","",INDEX('DATA INPUT - nonordered'!H:H,ROW(G16)))</f>
        <v>138.3835</v>
      </c>
      <c r="H16" s="36" cm="1">
        <f t="array" ref="H16">IF(INDEX('DATA INPUT - nonordered'!K:K,ROW(H16))="","",INDEX('DATA INPUT - nonordered'!K:K,ROW(H16)))</f>
        <v>0</v>
      </c>
      <c r="I16" s="73">
        <f t="shared" si="0"/>
        <v>34</v>
      </c>
      <c r="J16" s="73">
        <f t="shared" si="1"/>
        <v>0</v>
      </c>
      <c r="K16" s="73">
        <f t="shared" si="2"/>
        <v>0</v>
      </c>
      <c r="L16" s="69" t="str">
        <f t="shared" si="3"/>
        <v/>
      </c>
      <c r="M16" s="65">
        <f t="shared" si="4"/>
        <v>1.3695462148233042E-2</v>
      </c>
      <c r="N16" s="65" t="str">
        <f t="shared" si="5"/>
        <v/>
      </c>
      <c r="O16" s="65" t="str">
        <f t="shared" si="6"/>
        <v/>
      </c>
    </row>
    <row r="17" spans="1:15"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8" cm="1">
        <f t="array" ref="G17">IF(INDEX('DATA INPUT - nonordered'!H:H,ROW(G17))="","",INDEX('DATA INPUT - nonordered'!H:H,ROW(G17)))</f>
        <v>252.12610000000001</v>
      </c>
      <c r="H17" s="36" cm="1">
        <f t="array" ref="H17">IF(INDEX('DATA INPUT - nonordered'!K:K,ROW(H17))="","",INDEX('DATA INPUT - nonordered'!K:K,ROW(H17)))</f>
        <v>0</v>
      </c>
      <c r="I17" s="73">
        <f t="shared" si="0"/>
        <v>34</v>
      </c>
      <c r="J17" s="73">
        <f t="shared" si="1"/>
        <v>0</v>
      </c>
      <c r="K17" s="73">
        <f t="shared" si="2"/>
        <v>0</v>
      </c>
      <c r="L17" s="69" t="str">
        <f t="shared" si="3"/>
        <v/>
      </c>
      <c r="M17" s="65">
        <f t="shared" si="4"/>
        <v>2.4952277252213009E-2</v>
      </c>
      <c r="N17" s="65" t="str">
        <f t="shared" si="5"/>
        <v/>
      </c>
      <c r="O17" s="65" t="str">
        <f t="shared" si="6"/>
        <v/>
      </c>
    </row>
    <row r="18" spans="1:15"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8" cm="1">
        <f t="array" ref="G18">IF(INDEX('DATA INPUT - nonordered'!H:H,ROW(G18))="","",INDEX('DATA INPUT - nonordered'!H:H,ROW(G18)))</f>
        <v>47.248840000000001</v>
      </c>
      <c r="H18" s="36" cm="1">
        <f t="array" ref="H18">IF(INDEX('DATA INPUT - nonordered'!K:K,ROW(H18))="","",INDEX('DATA INPUT - nonordered'!K:K,ROW(H18)))</f>
        <v>0</v>
      </c>
      <c r="I18" s="73">
        <f t="shared" si="0"/>
        <v>34</v>
      </c>
      <c r="J18" s="73">
        <f t="shared" si="1"/>
        <v>0</v>
      </c>
      <c r="K18" s="73">
        <f t="shared" si="2"/>
        <v>0</v>
      </c>
      <c r="L18" s="69" t="str">
        <f t="shared" si="3"/>
        <v/>
      </c>
      <c r="M18" s="65">
        <f t="shared" si="4"/>
        <v>4.6760972208964172E-3</v>
      </c>
      <c r="N18" s="65" t="str">
        <f t="shared" si="5"/>
        <v/>
      </c>
      <c r="O18" s="65" t="str">
        <f t="shared" si="6"/>
        <v/>
      </c>
    </row>
    <row r="19" spans="1:15"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8" cm="1">
        <f t="array" ref="G19">IF(INDEX('DATA INPUT - nonordered'!H:H,ROW(G19))="","",INDEX('DATA INPUT - nonordered'!H:H,ROW(G19)))</f>
        <v>364.84570000000002</v>
      </c>
      <c r="H19" s="36" cm="1">
        <f t="array" ref="H19">IF(INDEX('DATA INPUT - nonordered'!K:K,ROW(H19))="","",INDEX('DATA INPUT - nonordered'!K:K,ROW(H19)))</f>
        <v>0</v>
      </c>
      <c r="I19" s="73">
        <f t="shared" si="0"/>
        <v>34</v>
      </c>
      <c r="J19" s="73">
        <f t="shared" si="1"/>
        <v>0</v>
      </c>
      <c r="K19" s="73">
        <f t="shared" si="2"/>
        <v>0</v>
      </c>
      <c r="L19" s="69" t="str">
        <f t="shared" si="3"/>
        <v/>
      </c>
      <c r="M19" s="65">
        <f t="shared" si="4"/>
        <v>3.610784865461264E-2</v>
      </c>
      <c r="N19" s="65" t="str">
        <f t="shared" si="5"/>
        <v/>
      </c>
      <c r="O19" s="65" t="str">
        <f t="shared" si="6"/>
        <v/>
      </c>
    </row>
    <row r="20" spans="1:15"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8" cm="1">
        <f t="array" ref="G20">IF(INDEX('DATA INPUT - nonordered'!H:H,ROW(G20))="","",INDEX('DATA INPUT - nonordered'!H:H,ROW(G20)))</f>
        <v>136.16909999999999</v>
      </c>
      <c r="H20" s="36" cm="1">
        <f t="array" ref="H20">IF(INDEX('DATA INPUT - nonordered'!K:K,ROW(H20))="","",INDEX('DATA INPUT - nonordered'!K:K,ROW(H20)))</f>
        <v>0</v>
      </c>
      <c r="I20" s="73">
        <f t="shared" si="0"/>
        <v>34</v>
      </c>
      <c r="J20" s="73">
        <f t="shared" si="1"/>
        <v>0</v>
      </c>
      <c r="K20" s="73">
        <f t="shared" si="2"/>
        <v>0</v>
      </c>
      <c r="L20" s="69" t="str">
        <f t="shared" si="3"/>
        <v/>
      </c>
      <c r="M20" s="65">
        <f t="shared" si="4"/>
        <v>1.3476308626454454E-2</v>
      </c>
      <c r="N20" s="65" t="str">
        <f t="shared" si="5"/>
        <v/>
      </c>
      <c r="O20" s="65" t="str">
        <f t="shared" si="6"/>
        <v/>
      </c>
    </row>
    <row r="21" spans="1:15"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8" cm="1">
        <f t="array" ref="G21">IF(INDEX('DATA INPUT - nonordered'!H:H,ROW(G21))="","",INDEX('DATA INPUT - nonordered'!H:H,ROW(G21)))</f>
        <v>304.16480000000001</v>
      </c>
      <c r="H21" s="36" cm="1">
        <f t="array" ref="H21">IF(INDEX('DATA INPUT - nonordered'!K:K,ROW(H21))="","",INDEX('DATA INPUT - nonordered'!K:K,ROW(H21)))</f>
        <v>0</v>
      </c>
      <c r="I21" s="73">
        <f t="shared" si="0"/>
        <v>34</v>
      </c>
      <c r="J21" s="73">
        <f t="shared" si="1"/>
        <v>0</v>
      </c>
      <c r="K21" s="73">
        <f t="shared" si="2"/>
        <v>0</v>
      </c>
      <c r="L21" s="69" t="str">
        <f t="shared" si="3"/>
        <v/>
      </c>
      <c r="M21" s="65">
        <f t="shared" si="4"/>
        <v>3.0102414704244899E-2</v>
      </c>
      <c r="N21" s="65" t="str">
        <f t="shared" si="5"/>
        <v/>
      </c>
      <c r="O21" s="65" t="str">
        <f t="shared" si="6"/>
        <v/>
      </c>
    </row>
    <row r="22" spans="1:15"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8" cm="1">
        <f t="array" ref="G22">IF(INDEX('DATA INPUT - nonordered'!H:H,ROW(G22))="","",INDEX('DATA INPUT - nonordered'!H:H,ROW(G22)))</f>
        <v>85.010509999999996</v>
      </c>
      <c r="H22" s="36" cm="1">
        <f t="array" ref="H22">IF(INDEX('DATA INPUT - nonordered'!K:K,ROW(H22))="","",INDEX('DATA INPUT - nonordered'!K:K,ROW(H22)))</f>
        <v>0</v>
      </c>
      <c r="I22" s="73">
        <f t="shared" si="0"/>
        <v>34</v>
      </c>
      <c r="J22" s="73">
        <f t="shared" si="1"/>
        <v>0</v>
      </c>
      <c r="K22" s="73">
        <f t="shared" si="2"/>
        <v>0</v>
      </c>
      <c r="L22" s="69" t="str">
        <f t="shared" si="3"/>
        <v/>
      </c>
      <c r="M22" s="65">
        <f t="shared" si="4"/>
        <v>8.4132734170402294E-3</v>
      </c>
      <c r="N22" s="65" t="str">
        <f t="shared" si="5"/>
        <v/>
      </c>
      <c r="O22" s="65" t="str">
        <f t="shared" si="6"/>
        <v/>
      </c>
    </row>
    <row r="23" spans="1:15"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8" cm="1">
        <f t="array" ref="G23">IF(INDEX('DATA INPUT - nonordered'!H:H,ROW(G23))="","",INDEX('DATA INPUT - nonordered'!H:H,ROW(G23)))</f>
        <v>26.3322</v>
      </c>
      <c r="H23" s="36" cm="1">
        <f t="array" ref="H23">IF(INDEX('DATA INPUT - nonordered'!K:K,ROW(H23))="","",INDEX('DATA INPUT - nonordered'!K:K,ROW(H23)))</f>
        <v>0</v>
      </c>
      <c r="I23" s="73">
        <f t="shared" si="0"/>
        <v>34</v>
      </c>
      <c r="J23" s="73">
        <f t="shared" si="1"/>
        <v>0</v>
      </c>
      <c r="K23" s="73">
        <f t="shared" si="2"/>
        <v>0</v>
      </c>
      <c r="L23" s="69" t="str">
        <f t="shared" si="3"/>
        <v/>
      </c>
      <c r="M23" s="65">
        <f t="shared" si="4"/>
        <v>2.6060306928188848E-3</v>
      </c>
      <c r="N23" s="65" t="str">
        <f t="shared" si="5"/>
        <v/>
      </c>
      <c r="O23" s="65" t="str">
        <f t="shared" si="6"/>
        <v/>
      </c>
    </row>
    <row r="24" spans="1:15"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8" cm="1">
        <f t="array" ref="G24">IF(INDEX('DATA INPUT - nonordered'!H:H,ROW(G24))="","",INDEX('DATA INPUT - nonordered'!H:H,ROW(G24)))</f>
        <v>51.94059</v>
      </c>
      <c r="H24" s="36" cm="1">
        <f t="array" ref="H24">IF(INDEX('DATA INPUT - nonordered'!K:K,ROW(H24))="","",INDEX('DATA INPUT - nonordered'!K:K,ROW(H24)))</f>
        <v>0</v>
      </c>
      <c r="I24" s="73">
        <f t="shared" si="0"/>
        <v>34</v>
      </c>
      <c r="J24" s="73">
        <f t="shared" si="1"/>
        <v>0</v>
      </c>
      <c r="K24" s="73">
        <f t="shared" si="2"/>
        <v>0</v>
      </c>
      <c r="L24" s="69" t="str">
        <f t="shared" si="3"/>
        <v/>
      </c>
      <c r="M24" s="65">
        <f t="shared" si="4"/>
        <v>5.1404277554902983E-3</v>
      </c>
      <c r="N24" s="65" t="str">
        <f t="shared" si="5"/>
        <v/>
      </c>
      <c r="O24" s="65" t="str">
        <f t="shared" si="6"/>
        <v/>
      </c>
    </row>
    <row r="25" spans="1:15"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8" cm="1">
        <f t="array" ref="G25">IF(INDEX('DATA INPUT - nonordered'!H:H,ROW(G25))="","",INDEX('DATA INPUT - nonordered'!H:H,ROW(G25)))</f>
        <v>74.518829999999994</v>
      </c>
      <c r="H25" s="36" cm="1">
        <f t="array" ref="H25">IF(INDEX('DATA INPUT - nonordered'!K:K,ROW(H25))="","",INDEX('DATA INPUT - nonordered'!K:K,ROW(H25)))</f>
        <v>0</v>
      </c>
      <c r="I25" s="73">
        <f t="shared" si="0"/>
        <v>34</v>
      </c>
      <c r="J25" s="73">
        <f t="shared" si="1"/>
        <v>0</v>
      </c>
      <c r="K25" s="73">
        <f t="shared" si="2"/>
        <v>0</v>
      </c>
      <c r="L25" s="69" t="str">
        <f t="shared" si="3"/>
        <v/>
      </c>
      <c r="M25" s="65">
        <f t="shared" si="4"/>
        <v>7.3749385988619515E-3</v>
      </c>
      <c r="N25" s="65" t="str">
        <f t="shared" si="5"/>
        <v/>
      </c>
      <c r="O25" s="65" t="str">
        <f t="shared" si="6"/>
        <v/>
      </c>
    </row>
    <row r="26" spans="1:15"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8" cm="1">
        <f t="array" ref="G26">IF(INDEX('DATA INPUT - nonordered'!H:H,ROW(G26))="","",INDEX('DATA INPUT - nonordered'!H:H,ROW(G26)))</f>
        <v>617.09230000000002</v>
      </c>
      <c r="H26" s="36" cm="1">
        <f t="array" ref="H26">IF(INDEX('DATA INPUT - nonordered'!K:K,ROW(H26))="","",INDEX('DATA INPUT - nonordered'!K:K,ROW(H26)))</f>
        <v>0</v>
      </c>
      <c r="I26" s="73">
        <f t="shared" si="0"/>
        <v>34</v>
      </c>
      <c r="J26" s="73">
        <f t="shared" si="1"/>
        <v>0</v>
      </c>
      <c r="K26" s="73">
        <f t="shared" si="2"/>
        <v>0</v>
      </c>
      <c r="L26" s="69" t="str">
        <f t="shared" si="3"/>
        <v/>
      </c>
      <c r="M26" s="65">
        <f t="shared" si="4"/>
        <v>6.1072051484577783E-2</v>
      </c>
      <c r="N26" s="65" t="str">
        <f t="shared" si="5"/>
        <v/>
      </c>
      <c r="O26" s="65" t="str">
        <f t="shared" si="6"/>
        <v/>
      </c>
    </row>
    <row r="27" spans="1:15"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8" cm="1">
        <f t="array" ref="G27">IF(INDEX('DATA INPUT - nonordered'!H:H,ROW(G27))="","",INDEX('DATA INPUT - nonordered'!H:H,ROW(G27)))</f>
        <v>180.49100000000001</v>
      </c>
      <c r="H27" s="36" cm="1">
        <f t="array" ref="H27">IF(INDEX('DATA INPUT - nonordered'!K:K,ROW(H27))="","",INDEX('DATA INPUT - nonordered'!K:K,ROW(H27)))</f>
        <v>0</v>
      </c>
      <c r="I27" s="73">
        <f t="shared" si="0"/>
        <v>34</v>
      </c>
      <c r="J27" s="73">
        <f t="shared" si="1"/>
        <v>0</v>
      </c>
      <c r="K27" s="73">
        <f t="shared" si="2"/>
        <v>0</v>
      </c>
      <c r="L27" s="69" t="str">
        <f t="shared" si="3"/>
        <v/>
      </c>
      <c r="M27" s="65">
        <f t="shared" si="4"/>
        <v>1.7862734058588851E-2</v>
      </c>
      <c r="N27" s="65" t="str">
        <f t="shared" si="5"/>
        <v/>
      </c>
      <c r="O27" s="65" t="str">
        <f t="shared" si="6"/>
        <v/>
      </c>
    </row>
    <row r="28" spans="1:15"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8" cm="1">
        <f t="array" ref="G28">IF(INDEX('DATA INPUT - nonordered'!H:H,ROW(G28))="","",INDEX('DATA INPUT - nonordered'!H:H,ROW(G28)))</f>
        <v>308.423</v>
      </c>
      <c r="H28" s="36" cm="1">
        <f t="array" ref="H28">IF(INDEX('DATA INPUT - nonordered'!K:K,ROW(H28))="","",INDEX('DATA INPUT - nonordered'!K:K,ROW(H28)))</f>
        <v>0</v>
      </c>
      <c r="I28" s="73">
        <f t="shared" si="0"/>
        <v>34</v>
      </c>
      <c r="J28" s="73">
        <f t="shared" si="1"/>
        <v>0</v>
      </c>
      <c r="K28" s="73">
        <f t="shared" si="2"/>
        <v>0</v>
      </c>
      <c r="L28" s="69" t="str">
        <f t="shared" si="3"/>
        <v/>
      </c>
      <c r="M28" s="65">
        <f t="shared" si="4"/>
        <v>3.0523837900793663E-2</v>
      </c>
      <c r="N28" s="65" t="str">
        <f t="shared" si="5"/>
        <v/>
      </c>
      <c r="O28" s="65" t="str">
        <f t="shared" si="6"/>
        <v/>
      </c>
    </row>
    <row r="29" spans="1:15"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8" cm="1">
        <f t="array" ref="G29">IF(INDEX('DATA INPUT - nonordered'!H:H,ROW(G29))="","",INDEX('DATA INPUT - nonordered'!H:H,ROW(G29)))</f>
        <v>77.267009999999999</v>
      </c>
      <c r="H29" s="36" cm="1">
        <f t="array" ref="H29">IF(INDEX('DATA INPUT - nonordered'!K:K,ROW(H29))="","",INDEX('DATA INPUT - nonordered'!K:K,ROW(H29)))</f>
        <v>0</v>
      </c>
      <c r="I29" s="73">
        <f t="shared" si="0"/>
        <v>34</v>
      </c>
      <c r="J29" s="73">
        <f t="shared" si="1"/>
        <v>0</v>
      </c>
      <c r="K29" s="73">
        <f t="shared" si="2"/>
        <v>0</v>
      </c>
      <c r="L29" s="69" t="str">
        <f t="shared" si="3"/>
        <v/>
      </c>
      <c r="M29" s="65">
        <f t="shared" si="4"/>
        <v>7.6469189662217241E-3</v>
      </c>
      <c r="N29" s="65" t="str">
        <f t="shared" si="5"/>
        <v/>
      </c>
      <c r="O29" s="65" t="str">
        <f t="shared" si="6"/>
        <v/>
      </c>
    </row>
    <row r="30" spans="1:15"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8" cm="1">
        <f t="array" ref="G30">IF(INDEX('DATA INPUT - nonordered'!H:H,ROW(G30))="","",INDEX('DATA INPUT - nonordered'!H:H,ROW(G30)))</f>
        <v>164.39859999999999</v>
      </c>
      <c r="H30" s="36" cm="1">
        <f t="array" ref="H30">IF(INDEX('DATA INPUT - nonordered'!K:K,ROW(H30))="","",INDEX('DATA INPUT - nonordered'!K:K,ROW(H30)))</f>
        <v>0</v>
      </c>
      <c r="I30" s="73">
        <f t="shared" si="0"/>
        <v>34</v>
      </c>
      <c r="J30" s="73">
        <f t="shared" si="1"/>
        <v>0</v>
      </c>
      <c r="K30" s="73">
        <f t="shared" si="2"/>
        <v>0</v>
      </c>
      <c r="L30" s="69" t="str">
        <f t="shared" si="3"/>
        <v/>
      </c>
      <c r="M30" s="65">
        <f t="shared" si="4"/>
        <v>1.6270110262585531E-2</v>
      </c>
      <c r="N30" s="65" t="str">
        <f t="shared" si="5"/>
        <v/>
      </c>
      <c r="O30" s="65" t="str">
        <f t="shared" si="6"/>
        <v/>
      </c>
    </row>
    <row r="31" spans="1:15"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8" cm="1">
        <f t="array" ref="G31">IF(INDEX('DATA INPUT - nonordered'!H:H,ROW(G31))="","",INDEX('DATA INPUT - nonordered'!H:H,ROW(G31)))</f>
        <v>309.49369999999999</v>
      </c>
      <c r="H31" s="36" cm="1">
        <f t="array" ref="H31">IF(INDEX('DATA INPUT - nonordered'!K:K,ROW(H31))="","",INDEX('DATA INPUT - nonordered'!K:K,ROW(H31)))</f>
        <v>0</v>
      </c>
      <c r="I31" s="73">
        <f t="shared" si="0"/>
        <v>34</v>
      </c>
      <c r="J31" s="73">
        <f t="shared" si="1"/>
        <v>0</v>
      </c>
      <c r="K31" s="73">
        <f t="shared" si="2"/>
        <v>0</v>
      </c>
      <c r="L31" s="69" t="str">
        <f t="shared" si="3"/>
        <v/>
      </c>
      <c r="M31" s="65">
        <f t="shared" si="4"/>
        <v>3.0629802349749737E-2</v>
      </c>
      <c r="N31" s="65" t="str">
        <f t="shared" si="5"/>
        <v/>
      </c>
      <c r="O31" s="65" t="str">
        <f t="shared" si="6"/>
        <v/>
      </c>
    </row>
    <row r="32" spans="1:15"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8" cm="1">
        <f t="array" ref="G32">IF(INDEX('DATA INPUT - nonordered'!H:H,ROW(G32))="","",INDEX('DATA INPUT - nonordered'!H:H,ROW(G32)))</f>
        <v>355.35610000000003</v>
      </c>
      <c r="H32" s="36" cm="1">
        <f t="array" ref="H32">IF(INDEX('DATA INPUT - nonordered'!K:K,ROW(H32))="","",INDEX('DATA INPUT - nonordered'!K:K,ROW(H32)))</f>
        <v>0</v>
      </c>
      <c r="I32" s="73">
        <f t="shared" si="0"/>
        <v>34</v>
      </c>
      <c r="J32" s="73">
        <f t="shared" si="1"/>
        <v>0</v>
      </c>
      <c r="K32" s="73">
        <f t="shared" si="2"/>
        <v>0</v>
      </c>
      <c r="L32" s="69" t="str">
        <f t="shared" si="3"/>
        <v/>
      </c>
      <c r="M32" s="65">
        <f t="shared" si="4"/>
        <v>3.516868713895599E-2</v>
      </c>
      <c r="N32" s="65" t="str">
        <f t="shared" si="5"/>
        <v/>
      </c>
      <c r="O32" s="65" t="str">
        <f t="shared" si="6"/>
        <v/>
      </c>
    </row>
    <row r="33" spans="1:15"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8" cm="1">
        <f t="array" ref="G33">IF(INDEX('DATA INPUT - nonordered'!H:H,ROW(G33))="","",INDEX('DATA INPUT - nonordered'!H:H,ROW(G33)))</f>
        <v>119.8061</v>
      </c>
      <c r="H33" s="36" cm="1">
        <f t="array" ref="H33">IF(INDEX('DATA INPUT - nonordered'!K:K,ROW(H33))="","",INDEX('DATA INPUT - nonordered'!K:K,ROW(H33)))</f>
        <v>0</v>
      </c>
      <c r="I33" s="73">
        <f t="shared" si="0"/>
        <v>34</v>
      </c>
      <c r="J33" s="73">
        <f t="shared" si="1"/>
        <v>0</v>
      </c>
      <c r="K33" s="73">
        <f t="shared" si="2"/>
        <v>0</v>
      </c>
      <c r="L33" s="69" t="str">
        <f t="shared" si="3"/>
        <v/>
      </c>
      <c r="M33" s="65">
        <f t="shared" si="4"/>
        <v>1.1856904238420207E-2</v>
      </c>
      <c r="N33" s="65" t="str">
        <f t="shared" si="5"/>
        <v/>
      </c>
      <c r="O33" s="65" t="str">
        <f t="shared" si="6"/>
        <v/>
      </c>
    </row>
    <row r="34" spans="1:15"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8" cm="1">
        <f t="array" ref="G34">IF(INDEX('DATA INPUT - nonordered'!H:H,ROW(G34))="","",INDEX('DATA INPUT - nonordered'!H:H,ROW(G34)))</f>
        <v>1979.521</v>
      </c>
      <c r="H34" s="36" cm="1">
        <f t="array" ref="H34">IF(INDEX('DATA INPUT - nonordered'!K:K,ROW(H34))="","",INDEX('DATA INPUT - nonordered'!K:K,ROW(H34)))</f>
        <v>0</v>
      </c>
      <c r="I34" s="73">
        <f t="shared" si="0"/>
        <v>34</v>
      </c>
      <c r="J34" s="73">
        <f t="shared" si="1"/>
        <v>0</v>
      </c>
      <c r="K34" s="73">
        <f t="shared" si="2"/>
        <v>0</v>
      </c>
      <c r="L34" s="69" t="str">
        <f t="shared" si="3"/>
        <v/>
      </c>
      <c r="M34" s="65">
        <f t="shared" si="4"/>
        <v>0.19590814603715342</v>
      </c>
      <c r="N34" s="65" t="str">
        <f t="shared" si="5"/>
        <v/>
      </c>
      <c r="O34" s="65" t="str">
        <f t="shared" si="6"/>
        <v/>
      </c>
    </row>
    <row r="35" spans="1:15"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8" cm="1">
        <f t="array" ref="G35">IF(INDEX('DATA INPUT - nonordered'!H:H,ROW(G35))="","",INDEX('DATA INPUT - nonordered'!H:H,ROW(G35)))</f>
        <v>211.84630000000001</v>
      </c>
      <c r="H35" s="36" cm="1">
        <f t="array" ref="H35">IF(INDEX('DATA INPUT - nonordered'!K:K,ROW(H35))="","",INDEX('DATA INPUT - nonordered'!K:K,ROW(H35)))</f>
        <v>0</v>
      </c>
      <c r="I35" s="73">
        <f t="shared" si="0"/>
        <v>34</v>
      </c>
      <c r="J35" s="73">
        <f t="shared" si="1"/>
        <v>0</v>
      </c>
      <c r="K35" s="73">
        <f t="shared" si="2"/>
        <v>0</v>
      </c>
      <c r="L35" s="69" t="str">
        <f t="shared" si="3"/>
        <v/>
      </c>
      <c r="M35" s="65">
        <f t="shared" si="4"/>
        <v>2.0965888150633723E-2</v>
      </c>
      <c r="N35" s="65" t="str">
        <f t="shared" si="5"/>
        <v/>
      </c>
      <c r="O35" s="65" t="str">
        <f t="shared" si="6"/>
        <v/>
      </c>
    </row>
    <row r="36" spans="1:15"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8" cm="1">
        <f t="array" ref="G36">IF(INDEX('DATA INPUT - nonordered'!H:H,ROW(G36))="","",INDEX('DATA INPUT - nonordered'!H:H,ROW(G36)))</f>
        <v>223.6183</v>
      </c>
      <c r="H36" s="36" cm="1">
        <f t="array" ref="H36">IF(INDEX('DATA INPUT - nonordered'!K:K,ROW(H36))="","",INDEX('DATA INPUT - nonordered'!K:K,ROW(H36)))</f>
        <v>0</v>
      </c>
      <c r="I36" s="73">
        <f t="shared" si="0"/>
        <v>34</v>
      </c>
      <c r="J36" s="73">
        <f t="shared" si="1"/>
        <v>0</v>
      </c>
      <c r="K36" s="73">
        <f t="shared" si="2"/>
        <v>0</v>
      </c>
      <c r="L36" s="69" t="str">
        <f t="shared" si="3"/>
        <v/>
      </c>
      <c r="M36" s="65">
        <f t="shared" si="4"/>
        <v>2.2130932974684273E-2</v>
      </c>
      <c r="N36" s="65" t="str">
        <f t="shared" si="5"/>
        <v/>
      </c>
      <c r="O36" s="65" t="str">
        <f t="shared" si="6"/>
        <v/>
      </c>
    </row>
    <row r="37" spans="1:15"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8" cm="1">
        <f t="array" ref="G37">IF(INDEX('DATA INPUT - nonordered'!H:H,ROW(G37))="","",INDEX('DATA INPUT - nonordered'!H:H,ROW(G37)))</f>
        <v>39.138280000000002</v>
      </c>
      <c r="H37" s="36" cm="1">
        <f t="array" ref="H37">IF(INDEX('DATA INPUT - nonordered'!K:K,ROW(H37))="","",INDEX('DATA INPUT - nonordered'!K:K,ROW(H37)))</f>
        <v>0</v>
      </c>
      <c r="I37" s="73">
        <f t="shared" si="0"/>
        <v>34</v>
      </c>
      <c r="J37" s="73">
        <f t="shared" si="1"/>
        <v>0</v>
      </c>
      <c r="K37" s="73">
        <f t="shared" si="2"/>
        <v>0</v>
      </c>
      <c r="L37" s="69" t="str">
        <f t="shared" si="3"/>
        <v/>
      </c>
      <c r="M37" s="65">
        <f t="shared" si="4"/>
        <v>3.8734157777982662E-3</v>
      </c>
      <c r="N37" s="65" t="str">
        <f t="shared" si="5"/>
        <v/>
      </c>
      <c r="O37" s="65" t="str">
        <f t="shared" si="6"/>
        <v/>
      </c>
    </row>
    <row r="38" spans="1:15"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8" cm="1">
        <f t="array" ref="G38">IF(INDEX('DATA INPUT - nonordered'!H:H,ROW(G38))="","",INDEX('DATA INPUT - nonordered'!H:H,ROW(G38)))</f>
        <v>55.924329999999998</v>
      </c>
      <c r="H38" s="36" cm="1">
        <f t="array" ref="H38">IF(INDEX('DATA INPUT - nonordered'!K:K,ROW(H38))="","",INDEX('DATA INPUT - nonordered'!K:K,ROW(H38)))</f>
        <v>0</v>
      </c>
      <c r="I38" s="73">
        <f t="shared" si="0"/>
        <v>34</v>
      </c>
      <c r="J38" s="73">
        <f t="shared" si="1"/>
        <v>0</v>
      </c>
      <c r="K38" s="73">
        <f t="shared" si="2"/>
        <v>0</v>
      </c>
      <c r="L38" s="69" t="str">
        <f t="shared" si="3"/>
        <v/>
      </c>
      <c r="M38" s="65">
        <f t="shared" si="4"/>
        <v>5.5346883456502656E-3</v>
      </c>
      <c r="N38" s="65" t="str">
        <f t="shared" si="5"/>
        <v/>
      </c>
      <c r="O38" s="65" t="str">
        <f t="shared" si="6"/>
        <v/>
      </c>
    </row>
    <row r="39" spans="1:15"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8" cm="1">
        <f t="array" ref="G39">IF(INDEX('DATA INPUT - nonordered'!H:H,ROW(G39))="","",INDEX('DATA INPUT - nonordered'!H:H,ROW(G39)))</f>
        <v>195.2602</v>
      </c>
      <c r="H39" s="36" cm="1">
        <f t="array" ref="H39">IF(INDEX('DATA INPUT - nonordered'!K:K,ROW(H39))="","",INDEX('DATA INPUT - nonordered'!K:K,ROW(H39)))</f>
        <v>0</v>
      </c>
      <c r="I39" s="73">
        <f t="shared" si="0"/>
        <v>34</v>
      </c>
      <c r="J39" s="73">
        <f t="shared" si="1"/>
        <v>0</v>
      </c>
      <c r="K39" s="73">
        <f t="shared" si="2"/>
        <v>0</v>
      </c>
      <c r="L39" s="69" t="str">
        <f t="shared" si="3"/>
        <v/>
      </c>
      <c r="M39" s="65">
        <f t="shared" si="4"/>
        <v>1.9324404124454242E-2</v>
      </c>
      <c r="N39" s="65" t="str">
        <f t="shared" si="5"/>
        <v/>
      </c>
      <c r="O39" s="65" t="str">
        <f t="shared" si="6"/>
        <v/>
      </c>
    </row>
    <row r="40" spans="1:15"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8" cm="1">
        <f t="array" ref="G40">IF(INDEX('DATA INPUT - nonordered'!H:H,ROW(G40))="","",INDEX('DATA INPUT - nonordered'!H:H,ROW(G40)))</f>
        <v>133.29509999999999</v>
      </c>
      <c r="H40" s="36" cm="1">
        <f t="array" ref="H40">IF(INDEX('DATA INPUT - nonordered'!K:K,ROW(H40))="","",INDEX('DATA INPUT - nonordered'!K:K,ROW(H40)))</f>
        <v>0</v>
      </c>
      <c r="I40" s="73">
        <f t="shared" si="0"/>
        <v>34</v>
      </c>
      <c r="J40" s="73">
        <f t="shared" si="1"/>
        <v>0</v>
      </c>
      <c r="K40" s="73">
        <f t="shared" si="2"/>
        <v>0</v>
      </c>
      <c r="L40" s="69" t="str">
        <f t="shared" si="3"/>
        <v/>
      </c>
      <c r="M40" s="65">
        <f t="shared" si="4"/>
        <v>1.3191876174507351E-2</v>
      </c>
      <c r="N40" s="65" t="str">
        <f t="shared" si="5"/>
        <v/>
      </c>
      <c r="O40" s="65" t="str">
        <f t="shared" si="6"/>
        <v/>
      </c>
    </row>
    <row r="41" spans="1:15"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8" t="str" cm="1">
        <f t="array" ref="G41">IF(INDEX('DATA INPUT - nonordered'!H:H,ROW(G41))="","",INDEX('DATA INPUT - nonordered'!H:H,ROW(G41)))</f>
        <v/>
      </c>
      <c r="H41" s="36" t="str" cm="1">
        <f t="array" ref="H41">IF(INDEX('DATA INPUT - nonordered'!K:K,ROW(H41))="","",INDEX('DATA INPUT - nonordered'!K:K,ROW(H41)))</f>
        <v/>
      </c>
      <c r="I41" s="73" t="str">
        <f t="shared" si="0"/>
        <v/>
      </c>
      <c r="J41" s="73" t="str">
        <f t="shared" si="1"/>
        <v/>
      </c>
      <c r="K41" s="73" t="str">
        <f t="shared" si="2"/>
        <v/>
      </c>
      <c r="L41" s="69" t="str">
        <f t="shared" si="3"/>
        <v/>
      </c>
      <c r="M41" s="65" t="str">
        <f t="shared" si="4"/>
        <v/>
      </c>
      <c r="N41" s="65" t="str">
        <f t="shared" si="5"/>
        <v/>
      </c>
      <c r="O41" s="65" t="str">
        <f t="shared" si="6"/>
        <v/>
      </c>
    </row>
    <row r="42" spans="1:15"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8" t="str" cm="1">
        <f t="array" ref="G42">IF(INDEX('DATA INPUT - nonordered'!H:H,ROW(G42))="","",INDEX('DATA INPUT - nonordered'!H:H,ROW(G42)))</f>
        <v/>
      </c>
      <c r="H42" s="36" t="str" cm="1">
        <f t="array" ref="H42">IF(INDEX('DATA INPUT - nonordered'!K:K,ROW(H42))="","",INDEX('DATA INPUT - nonordered'!K:K,ROW(H42)))</f>
        <v/>
      </c>
      <c r="I42" s="73" t="str">
        <f t="shared" si="0"/>
        <v/>
      </c>
      <c r="J42" s="73" t="str">
        <f t="shared" si="1"/>
        <v/>
      </c>
      <c r="K42" s="73" t="str">
        <f t="shared" si="2"/>
        <v/>
      </c>
      <c r="L42" s="69" t="str">
        <f t="shared" si="3"/>
        <v/>
      </c>
      <c r="M42" s="65" t="str">
        <f t="shared" si="4"/>
        <v/>
      </c>
      <c r="N42" s="65" t="str">
        <f t="shared" si="5"/>
        <v/>
      </c>
      <c r="O42" s="65" t="str">
        <f t="shared" si="6"/>
        <v/>
      </c>
    </row>
    <row r="43" spans="1:15"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8" t="str" cm="1">
        <f t="array" ref="G43">IF(INDEX('DATA INPUT - nonordered'!H:H,ROW(G43))="","",INDEX('DATA INPUT - nonordered'!H:H,ROW(G43)))</f>
        <v/>
      </c>
      <c r="H43" s="36" t="str" cm="1">
        <f t="array" ref="H43">IF(INDEX('DATA INPUT - nonordered'!K:K,ROW(H43))="","",INDEX('DATA INPUT - nonordered'!K:K,ROW(H43)))</f>
        <v/>
      </c>
      <c r="I43" s="73" t="str">
        <f t="shared" si="0"/>
        <v/>
      </c>
      <c r="J43" s="73" t="str">
        <f t="shared" si="1"/>
        <v/>
      </c>
      <c r="K43" s="73" t="str">
        <f t="shared" si="2"/>
        <v/>
      </c>
      <c r="L43" s="69" t="str">
        <f t="shared" si="3"/>
        <v/>
      </c>
      <c r="M43" s="65" t="str">
        <f t="shared" si="4"/>
        <v/>
      </c>
      <c r="N43" s="65" t="str">
        <f t="shared" si="5"/>
        <v/>
      </c>
      <c r="O43" s="65" t="str">
        <f t="shared" si="6"/>
        <v/>
      </c>
    </row>
    <row r="44" spans="1:15"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8" t="str" cm="1">
        <f t="array" ref="G44">IF(INDEX('DATA INPUT - nonordered'!H:H,ROW(G44))="","",INDEX('DATA INPUT - nonordered'!H:H,ROW(G44)))</f>
        <v/>
      </c>
      <c r="H44" s="36" t="str" cm="1">
        <f t="array" ref="H44">IF(INDEX('DATA INPUT - nonordered'!K:K,ROW(H44))="","",INDEX('DATA INPUT - nonordered'!K:K,ROW(H44)))</f>
        <v/>
      </c>
      <c r="I44" s="73" t="str">
        <f t="shared" si="0"/>
        <v/>
      </c>
      <c r="J44" s="73" t="str">
        <f t="shared" si="1"/>
        <v/>
      </c>
      <c r="K44" s="73" t="str">
        <f t="shared" si="2"/>
        <v/>
      </c>
      <c r="L44" s="69" t="str">
        <f t="shared" si="3"/>
        <v/>
      </c>
      <c r="M44" s="65" t="str">
        <f t="shared" si="4"/>
        <v/>
      </c>
      <c r="N44" s="65" t="str">
        <f t="shared" si="5"/>
        <v/>
      </c>
      <c r="O44" s="65" t="str">
        <f t="shared" si="6"/>
        <v/>
      </c>
    </row>
    <row r="45" spans="1:15"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8" t="str" cm="1">
        <f t="array" ref="G45">IF(INDEX('DATA INPUT - nonordered'!H:H,ROW(G45))="","",INDEX('DATA INPUT - nonordered'!H:H,ROW(G45)))</f>
        <v/>
      </c>
      <c r="H45" s="36" t="str" cm="1">
        <f t="array" ref="H45">IF(INDEX('DATA INPUT - nonordered'!K:K,ROW(H45))="","",INDEX('DATA INPUT - nonordered'!K:K,ROW(H45)))</f>
        <v/>
      </c>
      <c r="I45" s="73" t="str">
        <f t="shared" si="0"/>
        <v/>
      </c>
      <c r="J45" s="73" t="str">
        <f t="shared" si="1"/>
        <v/>
      </c>
      <c r="K45" s="73" t="str">
        <f t="shared" si="2"/>
        <v/>
      </c>
      <c r="L45" s="69" t="str">
        <f t="shared" si="3"/>
        <v/>
      </c>
      <c r="M45" s="65" t="str">
        <f t="shared" si="4"/>
        <v/>
      </c>
      <c r="N45" s="65" t="str">
        <f t="shared" si="5"/>
        <v/>
      </c>
      <c r="O45" s="65" t="str">
        <f t="shared" si="6"/>
        <v/>
      </c>
    </row>
    <row r="46" spans="1:15"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8" t="str" cm="1">
        <f t="array" ref="G46">IF(INDEX('DATA INPUT - nonordered'!H:H,ROW(G46))="","",INDEX('DATA INPUT - nonordered'!H:H,ROW(G46)))</f>
        <v/>
      </c>
      <c r="H46" s="36" t="str" cm="1">
        <f t="array" ref="H46">IF(INDEX('DATA INPUT - nonordered'!K:K,ROW(H46))="","",INDEX('DATA INPUT - nonordered'!K:K,ROW(H46)))</f>
        <v/>
      </c>
      <c r="I46" s="73" t="str">
        <f t="shared" si="0"/>
        <v/>
      </c>
      <c r="J46" s="73" t="str">
        <f t="shared" si="1"/>
        <v/>
      </c>
      <c r="K46" s="73" t="str">
        <f t="shared" si="2"/>
        <v/>
      </c>
      <c r="L46" s="69" t="str">
        <f t="shared" si="3"/>
        <v/>
      </c>
      <c r="M46" s="65" t="str">
        <f t="shared" si="4"/>
        <v/>
      </c>
      <c r="N46" s="65" t="str">
        <f t="shared" si="5"/>
        <v/>
      </c>
      <c r="O46" s="65" t="str">
        <f t="shared" si="6"/>
        <v/>
      </c>
    </row>
    <row r="47" spans="1:15"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8" t="str" cm="1">
        <f t="array" ref="G47">IF(INDEX('DATA INPUT - nonordered'!H:H,ROW(G47))="","",INDEX('DATA INPUT - nonordered'!H:H,ROW(G47)))</f>
        <v/>
      </c>
      <c r="H47" s="36" t="str" cm="1">
        <f t="array" ref="H47">IF(INDEX('DATA INPUT - nonordered'!K:K,ROW(H47))="","",INDEX('DATA INPUT - nonordered'!K:K,ROW(H47)))</f>
        <v/>
      </c>
      <c r="I47" s="73" t="str">
        <f t="shared" si="0"/>
        <v/>
      </c>
      <c r="J47" s="73" t="str">
        <f t="shared" si="1"/>
        <v/>
      </c>
      <c r="K47" s="73" t="str">
        <f t="shared" si="2"/>
        <v/>
      </c>
      <c r="L47" s="69" t="str">
        <f t="shared" si="3"/>
        <v/>
      </c>
      <c r="M47" s="65" t="str">
        <f t="shared" si="4"/>
        <v/>
      </c>
      <c r="N47" s="65" t="str">
        <f t="shared" si="5"/>
        <v/>
      </c>
      <c r="O47" s="65" t="str">
        <f t="shared" si="6"/>
        <v/>
      </c>
    </row>
    <row r="48" spans="1:15"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8" t="str" cm="1">
        <f t="array" ref="G48">IF(INDEX('DATA INPUT - nonordered'!H:H,ROW(G48))="","",INDEX('DATA INPUT - nonordered'!H:H,ROW(G48)))</f>
        <v/>
      </c>
      <c r="H48" s="36" t="str" cm="1">
        <f t="array" ref="H48">IF(INDEX('DATA INPUT - nonordered'!K:K,ROW(H48))="","",INDEX('DATA INPUT - nonordered'!K:K,ROW(H48)))</f>
        <v/>
      </c>
      <c r="I48" s="73" t="str">
        <f t="shared" si="0"/>
        <v/>
      </c>
      <c r="J48" s="73" t="str">
        <f t="shared" si="1"/>
        <v/>
      </c>
      <c r="K48" s="73" t="str">
        <f t="shared" si="2"/>
        <v/>
      </c>
      <c r="L48" s="69" t="str">
        <f t="shared" si="3"/>
        <v/>
      </c>
      <c r="M48" s="65" t="str">
        <f t="shared" si="4"/>
        <v/>
      </c>
      <c r="N48" s="65" t="str">
        <f t="shared" si="5"/>
        <v/>
      </c>
      <c r="O48" s="65" t="str">
        <f t="shared" si="6"/>
        <v/>
      </c>
    </row>
    <row r="49" spans="1:15"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8" t="str" cm="1">
        <f t="array" ref="G49">IF(INDEX('DATA INPUT - nonordered'!H:H,ROW(G49))="","",INDEX('DATA INPUT - nonordered'!H:H,ROW(G49)))</f>
        <v/>
      </c>
      <c r="H49" s="36" t="str" cm="1">
        <f t="array" ref="H49">IF(INDEX('DATA INPUT - nonordered'!K:K,ROW(H49))="","",INDEX('DATA INPUT - nonordered'!K:K,ROW(H49)))</f>
        <v/>
      </c>
      <c r="I49" s="73" t="str">
        <f t="shared" si="0"/>
        <v/>
      </c>
      <c r="J49" s="73" t="str">
        <f t="shared" si="1"/>
        <v/>
      </c>
      <c r="K49" s="73" t="str">
        <f t="shared" si="2"/>
        <v/>
      </c>
      <c r="L49" s="69" t="str">
        <f t="shared" si="3"/>
        <v/>
      </c>
      <c r="M49" s="65" t="str">
        <f t="shared" si="4"/>
        <v/>
      </c>
      <c r="N49" s="65" t="str">
        <f t="shared" si="5"/>
        <v/>
      </c>
      <c r="O49" s="65" t="str">
        <f t="shared" si="6"/>
        <v/>
      </c>
    </row>
    <row r="50" spans="1:15"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8" t="str" cm="1">
        <f t="array" ref="G50">IF(INDEX('DATA INPUT - nonordered'!H:H,ROW(G50))="","",INDEX('DATA INPUT - nonordered'!H:H,ROW(G50)))</f>
        <v/>
      </c>
      <c r="H50" s="36" t="str" cm="1">
        <f t="array" ref="H50">IF(INDEX('DATA INPUT - nonordered'!K:K,ROW(H50))="","",INDEX('DATA INPUT - nonordered'!K:K,ROW(H50)))</f>
        <v/>
      </c>
      <c r="I50" s="73" t="str">
        <f t="shared" si="0"/>
        <v/>
      </c>
      <c r="J50" s="73" t="str">
        <f t="shared" si="1"/>
        <v/>
      </c>
      <c r="K50" s="73" t="str">
        <f t="shared" si="2"/>
        <v/>
      </c>
      <c r="L50" s="69" t="str">
        <f t="shared" si="3"/>
        <v/>
      </c>
      <c r="M50" s="65" t="str">
        <f t="shared" si="4"/>
        <v/>
      </c>
      <c r="N50" s="65" t="str">
        <f t="shared" si="5"/>
        <v/>
      </c>
      <c r="O50" s="65" t="str">
        <f t="shared" si="6"/>
        <v/>
      </c>
    </row>
  </sheetData>
  <mergeCells count="2">
    <mergeCell ref="P3:Q3"/>
    <mergeCell ref="I3:O3"/>
  </mergeCells>
  <pageMargins left="0.7" right="0.7" top="0.75" bottom="0.75" header="0.3" footer="0.3"/>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79A1-2CCE-431D-9E41-6DF08BA88183}">
  <sheetPr codeName="Sheet20">
    <tabColor theme="9" tint="0.59999389629810485"/>
  </sheetPr>
  <dimension ref="A1:T50"/>
  <sheetViews>
    <sheetView zoomScaleNormal="100" workbookViewId="0">
      <pane ySplit="6" topLeftCell="A7" activePane="bottomLeft" state="frozen"/>
      <selection activeCell="C17" sqref="C17"/>
      <selection pane="bottomLeft" activeCell="H1" sqref="H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6" width="16" style="106" customWidth="1"/>
    <col min="7" max="7" width="16" style="105" customWidth="1"/>
    <col min="8" max="14" width="11.81640625" style="109" customWidth="1"/>
    <col min="15" max="15" width="22.26953125" style="107" bestFit="1" customWidth="1"/>
    <col min="16" max="16" width="16.81640625" style="107" bestFit="1" customWidth="1"/>
    <col min="17" max="16384" width="9.1796875" style="107"/>
  </cols>
  <sheetData>
    <row r="1" spans="1:20" s="34" customFormat="1" ht="21">
      <c r="A1" s="62" t="s">
        <v>303</v>
      </c>
      <c r="F1" s="66"/>
      <c r="G1" s="70"/>
      <c r="H1" s="63"/>
      <c r="I1" s="63"/>
      <c r="J1" s="63"/>
      <c r="K1" s="63"/>
      <c r="L1" s="63"/>
      <c r="M1" s="63"/>
      <c r="N1" s="63"/>
    </row>
    <row r="2" spans="1:20" s="34" customFormat="1">
      <c r="F2" s="66"/>
      <c r="G2" s="70"/>
      <c r="H2" s="63"/>
      <c r="I2" s="63"/>
      <c r="J2" s="63"/>
      <c r="K2" s="63"/>
      <c r="L2" s="63"/>
      <c r="M2" s="63"/>
      <c r="N2" s="63"/>
    </row>
    <row r="3" spans="1:20" s="39" customFormat="1" ht="18.5" customHeight="1">
      <c r="A3" s="101" t="s">
        <v>463</v>
      </c>
      <c r="C3" s="101"/>
      <c r="D3" s="101"/>
      <c r="E3" s="101"/>
      <c r="F3" s="101"/>
      <c r="G3" s="101"/>
      <c r="H3" s="229" t="s">
        <v>213</v>
      </c>
      <c r="I3" s="229"/>
      <c r="J3" s="229"/>
      <c r="K3" s="229"/>
      <c r="L3" s="229"/>
      <c r="M3" s="229"/>
      <c r="N3" s="229"/>
      <c r="O3" s="227" t="s">
        <v>214</v>
      </c>
      <c r="P3" s="227"/>
    </row>
    <row r="4" spans="1:20" s="47" customFormat="1" ht="52">
      <c r="A4" s="47" t="s">
        <v>516</v>
      </c>
      <c r="B4" s="47" t="s">
        <v>517</v>
      </c>
      <c r="C4" s="47" t="s">
        <v>215</v>
      </c>
      <c r="D4" s="47" t="s">
        <v>216</v>
      </c>
      <c r="E4" s="47" t="s">
        <v>217</v>
      </c>
      <c r="F4" s="67" t="s">
        <v>233</v>
      </c>
      <c r="G4" s="71" t="s">
        <v>245</v>
      </c>
      <c r="H4" s="47" t="s">
        <v>530</v>
      </c>
      <c r="I4" s="47" t="s">
        <v>534</v>
      </c>
      <c r="J4" s="47" t="s">
        <v>535</v>
      </c>
      <c r="K4" s="47" t="s">
        <v>256</v>
      </c>
      <c r="L4" s="47" t="s">
        <v>248</v>
      </c>
      <c r="M4" s="47" t="s">
        <v>304</v>
      </c>
      <c r="N4" s="64" t="s">
        <v>305</v>
      </c>
      <c r="O4" s="47" t="s">
        <v>306</v>
      </c>
      <c r="P4" s="47" t="s">
        <v>307</v>
      </c>
    </row>
    <row r="5" spans="1:20" s="80" customFormat="1" ht="13">
      <c r="F5" s="81" t="s">
        <v>310</v>
      </c>
      <c r="G5" s="82" t="s">
        <v>343</v>
      </c>
      <c r="H5" s="149" t="str">
        <f>IF(AVERAGE(H7:H50)&lt;=2,"2 or fewer subgroups","")</f>
        <v/>
      </c>
      <c r="I5" s="149" t="str">
        <f>IF(SUM(I7:I50)&lt;&gt;0,"Missing estimate(s)","")</f>
        <v/>
      </c>
      <c r="J5" s="149" t="str">
        <f>IF(SUM(J7:J50)&lt;&gt;0,"Missing population(s)","")</f>
        <v/>
      </c>
      <c r="K5" s="80" t="s">
        <v>345</v>
      </c>
      <c r="M5" s="80" t="s">
        <v>387</v>
      </c>
      <c r="N5" s="80" t="s">
        <v>388</v>
      </c>
      <c r="O5" s="80" t="s">
        <v>397</v>
      </c>
      <c r="P5" s="80" t="s">
        <v>398</v>
      </c>
      <c r="S5" s="83"/>
      <c r="T5" s="83"/>
    </row>
    <row r="6" spans="1:20" s="34" customFormat="1">
      <c r="A6" s="43" t="s">
        <v>516</v>
      </c>
      <c r="B6" s="43" t="s">
        <v>517</v>
      </c>
      <c r="C6" s="43" t="s">
        <v>83</v>
      </c>
      <c r="D6" s="43" t="s">
        <v>84</v>
      </c>
      <c r="E6" s="43" t="s">
        <v>85</v>
      </c>
      <c r="F6" s="75" t="s">
        <v>87</v>
      </c>
      <c r="G6" s="44" t="s">
        <v>105</v>
      </c>
      <c r="H6" s="45" t="s">
        <v>531</v>
      </c>
      <c r="I6" s="45" t="s">
        <v>532</v>
      </c>
      <c r="J6" s="45" t="s">
        <v>533</v>
      </c>
      <c r="K6" s="45" t="s">
        <v>228</v>
      </c>
      <c r="L6" s="45" t="s">
        <v>251</v>
      </c>
      <c r="M6" s="45" t="s">
        <v>157</v>
      </c>
      <c r="N6" s="45" t="s">
        <v>158</v>
      </c>
      <c r="O6" s="46" t="s">
        <v>159</v>
      </c>
      <c r="P6" s="46" t="s">
        <v>160</v>
      </c>
    </row>
    <row r="7" spans="1:20"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8" cm="1">
        <f t="array" ref="G7">IF(INDEX('DATA INPUT - nonordered'!H:H,ROW(G7))="","",INDEX('DATA INPUT - nonordered'!H:H,ROW(G7)))</f>
        <v>230.20509999999999</v>
      </c>
      <c r="H7" s="73">
        <f>IF(E7="","",COUNTIF(E:E,"*?")-2)</f>
        <v>34</v>
      </c>
      <c r="I7" s="73">
        <f>IF(E7="","",IF(AND(E7&lt;&gt;"",F7=""),1,0))</f>
        <v>0</v>
      </c>
      <c r="J7" s="73">
        <f>IF(E7="","",IF(AND(E7&lt;&gt;"",G7=""),1,0))</f>
        <v>0</v>
      </c>
      <c r="K7" s="65">
        <f t="shared" ref="K7:K50" si="0">IFERROR(G7/SUM(G:G),"")</f>
        <v>2.2782811775827336E-2</v>
      </c>
      <c r="L7" s="65">
        <f t="shared" ref="L7:L50" si="1">IF(F7="","",SUMPRODUCT(K:K,F:F))</f>
        <v>91.596685342303289</v>
      </c>
      <c r="M7" s="65">
        <f>IFERROR(IF(H7&lt;=2,"",
IF(SUM(I:I)&lt;&gt;0,"",
ABS(F7-L7))),"")</f>
        <v>3.5211546576967123</v>
      </c>
      <c r="N7" s="65">
        <f>IFERROR(IF(H7&lt;=2,"",
IF(OR(SUM(I:I)&lt;&gt;0,SUM(J:J)&lt;&gt;0),"",
K7*ABS(F7-L7))),"")</f>
        <v>8.0221803799881933E-2</v>
      </c>
      <c r="O7" s="58">
        <f>IF(SUM(M:M)=0,"",(SUM(M:M)/AVERAGE(H:H)/L7)*100)</f>
        <v>7.2225028783206007</v>
      </c>
      <c r="P7" s="42">
        <f>IF(SUM(N:N)=0,"",(SUM(N:N)/L7)*100)</f>
        <v>5.8147428183087184</v>
      </c>
    </row>
    <row r="8" spans="1:20"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8" cm="1">
        <f t="array" ref="G8">IF(INDEX('DATA INPUT - nonordered'!H:H,ROW(G8))="","",INDEX('DATA INPUT - nonordered'!H:H,ROW(G8)))</f>
        <v>149.46270000000001</v>
      </c>
      <c r="H8" s="73">
        <f t="shared" ref="H8:H50" si="2">IF(E8="","",COUNTIF(E:E,"*?")-2)</f>
        <v>34</v>
      </c>
      <c r="I8" s="73">
        <f t="shared" ref="I8:I50" si="3">IF(E8="","",IF(AND(E8&lt;&gt;"",F8=""),1,0))</f>
        <v>0</v>
      </c>
      <c r="J8" s="73">
        <f t="shared" ref="J8:J50" si="4">IF(E8="","",IF(AND(E8&lt;&gt;"",G8=""),1,0))</f>
        <v>0</v>
      </c>
      <c r="K8" s="65">
        <f t="shared" si="0"/>
        <v>1.4791942322767605E-2</v>
      </c>
      <c r="L8" s="65">
        <f t="shared" si="1"/>
        <v>91.596685342303289</v>
      </c>
      <c r="M8" s="65">
        <f t="shared" ref="M8:M50" si="5">IFERROR(IF(H8&lt;=2,"",
IF(SUM(I:I)&lt;&gt;0,"",
ABS(F8-L8))),"")</f>
        <v>8.4033146576967113</v>
      </c>
      <c r="N8" s="65">
        <f t="shared" ref="N8:N50" si="6">IFERROR(IF(H8&lt;=2,"",
IF(OR(SUM(I:I)&lt;&gt;0,SUM(J:J)&lt;&gt;0),"",
K8*ABS(F8-L8))),"")</f>
        <v>0.12430134573671735</v>
      </c>
    </row>
    <row r="9" spans="1:20"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8" cm="1">
        <f t="array" ref="G9">IF(INDEX('DATA INPUT - nonordered'!H:H,ROW(G9))="","",INDEX('DATA INPUT - nonordered'!H:H,ROW(G9)))</f>
        <v>55.665329999999997</v>
      </c>
      <c r="H9" s="73">
        <f t="shared" si="2"/>
        <v>34</v>
      </c>
      <c r="I9" s="73">
        <f t="shared" si="3"/>
        <v>0</v>
      </c>
      <c r="J9" s="73">
        <f t="shared" si="4"/>
        <v>0</v>
      </c>
      <c r="K9" s="65">
        <f t="shared" si="0"/>
        <v>5.50905577604195E-3</v>
      </c>
      <c r="L9" s="65">
        <f t="shared" si="1"/>
        <v>91.596685342303289</v>
      </c>
      <c r="M9" s="65">
        <f t="shared" si="5"/>
        <v>5.813324657696711</v>
      </c>
      <c r="N9" s="65">
        <f t="shared" si="6"/>
        <v>3.2025929783491155E-2</v>
      </c>
    </row>
    <row r="10" spans="1:20"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8" cm="1">
        <f t="array" ref="G10">IF(INDEX('DATA INPUT - nonordered'!H:H,ROW(G10))="","",INDEX('DATA INPUT - nonordered'!H:H,ROW(G10)))</f>
        <v>451.26549999999997</v>
      </c>
      <c r="H10" s="73">
        <f t="shared" si="2"/>
        <v>34</v>
      </c>
      <c r="I10" s="73">
        <f t="shared" si="3"/>
        <v>0</v>
      </c>
      <c r="J10" s="73">
        <f t="shared" si="4"/>
        <v>0</v>
      </c>
      <c r="K10" s="65">
        <f t="shared" si="0"/>
        <v>4.4660595909580679E-2</v>
      </c>
      <c r="L10" s="65">
        <f t="shared" si="1"/>
        <v>91.596685342303289</v>
      </c>
      <c r="M10" s="65">
        <f t="shared" si="5"/>
        <v>11.239745342303294</v>
      </c>
      <c r="N10" s="65">
        <f t="shared" si="6"/>
        <v>0.501973724859199</v>
      </c>
    </row>
    <row r="11" spans="1:20"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8" cm="1">
        <f t="array" ref="G11">IF(INDEX('DATA INPUT - nonordered'!H:H,ROW(G11))="","",INDEX('DATA INPUT - nonordered'!H:H,ROW(G11)))</f>
        <v>70.175399999999996</v>
      </c>
      <c r="H11" s="73">
        <f t="shared" si="2"/>
        <v>34</v>
      </c>
      <c r="I11" s="73">
        <f t="shared" si="3"/>
        <v>0</v>
      </c>
      <c r="J11" s="73">
        <f t="shared" si="4"/>
        <v>0</v>
      </c>
      <c r="K11" s="65">
        <f t="shared" si="0"/>
        <v>6.9450804065304969E-3</v>
      </c>
      <c r="L11" s="65">
        <f t="shared" si="1"/>
        <v>91.596685342303289</v>
      </c>
      <c r="M11" s="65">
        <f t="shared" si="5"/>
        <v>2.6608746576967093</v>
      </c>
      <c r="N11" s="65">
        <f t="shared" si="6"/>
        <v>1.8479988449402959E-2</v>
      </c>
    </row>
    <row r="12" spans="1:20"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8" cm="1">
        <f t="array" ref="G12">IF(INDEX('DATA INPUT - nonordered'!H:H,ROW(G12))="","",INDEX('DATA INPUT - nonordered'!H:H,ROW(G12)))</f>
        <v>1221.944</v>
      </c>
      <c r="H12" s="73">
        <f t="shared" si="2"/>
        <v>34</v>
      </c>
      <c r="I12" s="73">
        <f t="shared" si="3"/>
        <v>0</v>
      </c>
      <c r="J12" s="73">
        <f t="shared" si="4"/>
        <v>0</v>
      </c>
      <c r="K12" s="65">
        <f t="shared" si="0"/>
        <v>0.1209326819979295</v>
      </c>
      <c r="L12" s="65">
        <f t="shared" si="1"/>
        <v>91.596685342303289</v>
      </c>
      <c r="M12" s="65">
        <f t="shared" si="5"/>
        <v>6.9649946576967068</v>
      </c>
      <c r="N12" s="65">
        <f t="shared" si="6"/>
        <v>0.84229548405651367</v>
      </c>
    </row>
    <row r="13" spans="1:20"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8" cm="1">
        <f t="array" ref="G13">IF(INDEX('DATA INPUT - nonordered'!H:H,ROW(G13))="","",INDEX('DATA INPUT - nonordered'!H:H,ROW(G13)))</f>
        <v>91.882739999999998</v>
      </c>
      <c r="H13" s="73">
        <f t="shared" si="2"/>
        <v>34</v>
      </c>
      <c r="I13" s="73">
        <f t="shared" si="3"/>
        <v>0</v>
      </c>
      <c r="J13" s="73">
        <f t="shared" si="4"/>
        <v>0</v>
      </c>
      <c r="K13" s="65">
        <f t="shared" si="0"/>
        <v>9.0934004975010609E-3</v>
      </c>
      <c r="L13" s="65">
        <f t="shared" si="1"/>
        <v>91.596685342303289</v>
      </c>
      <c r="M13" s="65">
        <f t="shared" si="5"/>
        <v>2.6493853423032903</v>
      </c>
      <c r="N13" s="65">
        <f t="shared" si="6"/>
        <v>2.4091921989772759E-2</v>
      </c>
    </row>
    <row r="14" spans="1:20"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8" cm="1">
        <f t="array" ref="G14">IF(INDEX('DATA INPUT - nonordered'!H:H,ROW(G14))="","",INDEX('DATA INPUT - nonordered'!H:H,ROW(G14)))</f>
        <v>124.611</v>
      </c>
      <c r="H14" s="73">
        <f t="shared" si="2"/>
        <v>34</v>
      </c>
      <c r="I14" s="73">
        <f t="shared" si="3"/>
        <v>0</v>
      </c>
      <c r="J14" s="73">
        <f t="shared" si="4"/>
        <v>0</v>
      </c>
      <c r="K14" s="65">
        <f t="shared" si="0"/>
        <v>1.2332432940007066E-2</v>
      </c>
      <c r="L14" s="65">
        <f t="shared" si="1"/>
        <v>91.596685342303289</v>
      </c>
      <c r="M14" s="65">
        <f t="shared" si="5"/>
        <v>4.9247253423032902</v>
      </c>
      <c r="N14" s="65">
        <f t="shared" si="6"/>
        <v>6.0733845031908672E-2</v>
      </c>
    </row>
    <row r="15" spans="1:20"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8" cm="1">
        <f t="array" ref="G15">IF(INDEX('DATA INPUT - nonordered'!H:H,ROW(G15))="","",INDEX('DATA INPUT - nonordered'!H:H,ROW(G15)))</f>
        <v>1257.4490000000001</v>
      </c>
      <c r="H15" s="73">
        <f t="shared" si="2"/>
        <v>34</v>
      </c>
      <c r="I15" s="73">
        <f t="shared" si="3"/>
        <v>0</v>
      </c>
      <c r="J15" s="73">
        <f t="shared" si="4"/>
        <v>0</v>
      </c>
      <c r="K15" s="65">
        <f t="shared" si="0"/>
        <v>0.12444652131817371</v>
      </c>
      <c r="L15" s="65">
        <f t="shared" si="1"/>
        <v>91.596685342303289</v>
      </c>
      <c r="M15" s="65">
        <f t="shared" si="5"/>
        <v>5.5014946576967105</v>
      </c>
      <c r="N15" s="65">
        <f t="shared" si="6"/>
        <v>0.68464187220087247</v>
      </c>
    </row>
    <row r="16" spans="1:20"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8" cm="1">
        <f t="array" ref="G16">IF(INDEX('DATA INPUT - nonordered'!H:H,ROW(G16))="","",INDEX('DATA INPUT - nonordered'!H:H,ROW(G16)))</f>
        <v>138.3835</v>
      </c>
      <c r="H16" s="73">
        <f t="shared" si="2"/>
        <v>34</v>
      </c>
      <c r="I16" s="73">
        <f t="shared" si="3"/>
        <v>0</v>
      </c>
      <c r="J16" s="73">
        <f t="shared" si="4"/>
        <v>0</v>
      </c>
      <c r="K16" s="65">
        <f t="shared" si="0"/>
        <v>1.3695462148233042E-2</v>
      </c>
      <c r="L16" s="65">
        <f t="shared" si="1"/>
        <v>91.596685342303289</v>
      </c>
      <c r="M16" s="65">
        <f t="shared" si="5"/>
        <v>4.9952746576967115</v>
      </c>
      <c r="N16" s="65">
        <f t="shared" si="6"/>
        <v>6.8412594994513076E-2</v>
      </c>
    </row>
    <row r="17" spans="1:14"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8" cm="1">
        <f t="array" ref="G17">IF(INDEX('DATA INPUT - nonordered'!H:H,ROW(G17))="","",INDEX('DATA INPUT - nonordered'!H:H,ROW(G17)))</f>
        <v>252.12610000000001</v>
      </c>
      <c r="H17" s="73">
        <f t="shared" si="2"/>
        <v>34</v>
      </c>
      <c r="I17" s="73">
        <f t="shared" si="3"/>
        <v>0</v>
      </c>
      <c r="J17" s="73">
        <f t="shared" si="4"/>
        <v>0</v>
      </c>
      <c r="K17" s="65">
        <f t="shared" si="0"/>
        <v>2.4952277252213009E-2</v>
      </c>
      <c r="L17" s="65">
        <f t="shared" si="1"/>
        <v>91.596685342303289</v>
      </c>
      <c r="M17" s="65">
        <f t="shared" si="5"/>
        <v>16.163275342303294</v>
      </c>
      <c r="N17" s="65">
        <f t="shared" si="6"/>
        <v>0.40331052764500991</v>
      </c>
    </row>
    <row r="18" spans="1:14"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8" cm="1">
        <f t="array" ref="G18">IF(INDEX('DATA INPUT - nonordered'!H:H,ROW(G18))="","",INDEX('DATA INPUT - nonordered'!H:H,ROW(G18)))</f>
        <v>47.248840000000001</v>
      </c>
      <c r="H18" s="73">
        <f t="shared" si="2"/>
        <v>34</v>
      </c>
      <c r="I18" s="73">
        <f t="shared" si="3"/>
        <v>0</v>
      </c>
      <c r="J18" s="73">
        <f t="shared" si="4"/>
        <v>0</v>
      </c>
      <c r="K18" s="65">
        <f t="shared" si="0"/>
        <v>4.6760972208964172E-3</v>
      </c>
      <c r="L18" s="65">
        <f t="shared" si="1"/>
        <v>91.596685342303289</v>
      </c>
      <c r="M18" s="65">
        <f t="shared" si="5"/>
        <v>1.2373346576967066</v>
      </c>
      <c r="N18" s="65">
        <f t="shared" si="6"/>
        <v>5.7858971541743893E-3</v>
      </c>
    </row>
    <row r="19" spans="1:14"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8" cm="1">
        <f t="array" ref="G19">IF(INDEX('DATA INPUT - nonordered'!H:H,ROW(G19))="","",INDEX('DATA INPUT - nonordered'!H:H,ROW(G19)))</f>
        <v>364.84570000000002</v>
      </c>
      <c r="H19" s="73">
        <f t="shared" si="2"/>
        <v>34</v>
      </c>
      <c r="I19" s="73">
        <f t="shared" si="3"/>
        <v>0</v>
      </c>
      <c r="J19" s="73">
        <f t="shared" si="4"/>
        <v>0</v>
      </c>
      <c r="K19" s="65">
        <f t="shared" si="0"/>
        <v>3.610784865461264E-2</v>
      </c>
      <c r="L19" s="65">
        <f t="shared" si="1"/>
        <v>91.596685342303289</v>
      </c>
      <c r="M19" s="65">
        <f t="shared" si="5"/>
        <v>6.9612746576967055</v>
      </c>
      <c r="N19" s="65">
        <f t="shared" si="6"/>
        <v>0.25135665178330308</v>
      </c>
    </row>
    <row r="20" spans="1:14"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8" cm="1">
        <f t="array" ref="G20">IF(INDEX('DATA INPUT - nonordered'!H:H,ROW(G20))="","",INDEX('DATA INPUT - nonordered'!H:H,ROW(G20)))</f>
        <v>136.16909999999999</v>
      </c>
      <c r="H20" s="73">
        <f t="shared" si="2"/>
        <v>34</v>
      </c>
      <c r="I20" s="73">
        <f t="shared" si="3"/>
        <v>0</v>
      </c>
      <c r="J20" s="73">
        <f t="shared" si="4"/>
        <v>0</v>
      </c>
      <c r="K20" s="65">
        <f t="shared" si="0"/>
        <v>1.3476308626454454E-2</v>
      </c>
      <c r="L20" s="65">
        <f t="shared" si="1"/>
        <v>91.596685342303289</v>
      </c>
      <c r="M20" s="65">
        <f t="shared" si="5"/>
        <v>3.7569353423032936</v>
      </c>
      <c r="N20" s="65">
        <f t="shared" si="6"/>
        <v>5.0629620162513489E-2</v>
      </c>
    </row>
    <row r="21" spans="1:14"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8" cm="1">
        <f t="array" ref="G21">IF(INDEX('DATA INPUT - nonordered'!H:H,ROW(G21))="","",INDEX('DATA INPUT - nonordered'!H:H,ROW(G21)))</f>
        <v>304.16480000000001</v>
      </c>
      <c r="H21" s="73">
        <f t="shared" si="2"/>
        <v>34</v>
      </c>
      <c r="I21" s="73">
        <f t="shared" si="3"/>
        <v>0</v>
      </c>
      <c r="J21" s="73">
        <f t="shared" si="4"/>
        <v>0</v>
      </c>
      <c r="K21" s="65">
        <f t="shared" si="0"/>
        <v>3.0102414704244899E-2</v>
      </c>
      <c r="L21" s="65">
        <f t="shared" si="1"/>
        <v>91.596685342303289</v>
      </c>
      <c r="M21" s="65">
        <f t="shared" si="5"/>
        <v>0.27834465769670658</v>
      </c>
      <c r="N21" s="65">
        <f t="shared" si="6"/>
        <v>8.3788463166973529E-3</v>
      </c>
    </row>
    <row r="22" spans="1:14"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8" cm="1">
        <f t="array" ref="G22">IF(INDEX('DATA INPUT - nonordered'!H:H,ROW(G22))="","",INDEX('DATA INPUT - nonordered'!H:H,ROW(G22)))</f>
        <v>85.010509999999996</v>
      </c>
      <c r="H22" s="73">
        <f t="shared" si="2"/>
        <v>34</v>
      </c>
      <c r="I22" s="73">
        <f t="shared" si="3"/>
        <v>0</v>
      </c>
      <c r="J22" s="73">
        <f t="shared" si="4"/>
        <v>0</v>
      </c>
      <c r="K22" s="65">
        <f t="shared" si="0"/>
        <v>8.4132734170402294E-3</v>
      </c>
      <c r="L22" s="65">
        <f t="shared" si="1"/>
        <v>91.596685342303289</v>
      </c>
      <c r="M22" s="65">
        <f t="shared" si="5"/>
        <v>17.473305342303291</v>
      </c>
      <c r="N22" s="65">
        <f t="shared" si="6"/>
        <v>0.14700769534422731</v>
      </c>
    </row>
    <row r="23" spans="1:14"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8" cm="1">
        <f t="array" ref="G23">IF(INDEX('DATA INPUT - nonordered'!H:H,ROW(G23))="","",INDEX('DATA INPUT - nonordered'!H:H,ROW(G23)))</f>
        <v>26.3322</v>
      </c>
      <c r="H23" s="73">
        <f t="shared" si="2"/>
        <v>34</v>
      </c>
      <c r="I23" s="73">
        <f t="shared" si="3"/>
        <v>0</v>
      </c>
      <c r="J23" s="73">
        <f t="shared" si="4"/>
        <v>0</v>
      </c>
      <c r="K23" s="65">
        <f t="shared" si="0"/>
        <v>2.6060306928188848E-3</v>
      </c>
      <c r="L23" s="65">
        <f t="shared" si="1"/>
        <v>91.596685342303289</v>
      </c>
      <c r="M23" s="65">
        <f t="shared" si="5"/>
        <v>1.063645342303289</v>
      </c>
      <c r="N23" s="65">
        <f t="shared" si="6"/>
        <v>2.77189240831622E-3</v>
      </c>
    </row>
    <row r="24" spans="1:14"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8" cm="1">
        <f t="array" ref="G24">IF(INDEX('DATA INPUT - nonordered'!H:H,ROW(G24))="","",INDEX('DATA INPUT - nonordered'!H:H,ROW(G24)))</f>
        <v>51.94059</v>
      </c>
      <c r="H24" s="73">
        <f t="shared" si="2"/>
        <v>34</v>
      </c>
      <c r="I24" s="73">
        <f t="shared" si="3"/>
        <v>0</v>
      </c>
      <c r="J24" s="73">
        <f t="shared" si="4"/>
        <v>0</v>
      </c>
      <c r="K24" s="65">
        <f t="shared" si="0"/>
        <v>5.1404277554902983E-3</v>
      </c>
      <c r="L24" s="65">
        <f t="shared" si="1"/>
        <v>91.596685342303289</v>
      </c>
      <c r="M24" s="65">
        <f t="shared" si="5"/>
        <v>18.22128534230329</v>
      </c>
      <c r="N24" s="65">
        <f t="shared" si="6"/>
        <v>9.3665200914284374E-2</v>
      </c>
    </row>
    <row r="25" spans="1:14"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8" cm="1">
        <f t="array" ref="G25">IF(INDEX('DATA INPUT - nonordered'!H:H,ROW(G25))="","",INDEX('DATA INPUT - nonordered'!H:H,ROW(G25)))</f>
        <v>74.518829999999994</v>
      </c>
      <c r="H25" s="73">
        <f t="shared" si="2"/>
        <v>34</v>
      </c>
      <c r="I25" s="73">
        <f t="shared" si="3"/>
        <v>0</v>
      </c>
      <c r="J25" s="73">
        <f t="shared" si="4"/>
        <v>0</v>
      </c>
      <c r="K25" s="65">
        <f t="shared" si="0"/>
        <v>7.3749385988619515E-3</v>
      </c>
      <c r="L25" s="65">
        <f t="shared" si="1"/>
        <v>91.596685342303289</v>
      </c>
      <c r="M25" s="65">
        <f t="shared" si="5"/>
        <v>4.4323046576967045</v>
      </c>
      <c r="N25" s="65">
        <f t="shared" si="6"/>
        <v>3.2687974701963038E-2</v>
      </c>
    </row>
    <row r="26" spans="1:14"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8" cm="1">
        <f t="array" ref="G26">IF(INDEX('DATA INPUT - nonordered'!H:H,ROW(G26))="","",INDEX('DATA INPUT - nonordered'!H:H,ROW(G26)))</f>
        <v>617.09230000000002</v>
      </c>
      <c r="H26" s="73">
        <f t="shared" si="2"/>
        <v>34</v>
      </c>
      <c r="I26" s="73">
        <f t="shared" si="3"/>
        <v>0</v>
      </c>
      <c r="J26" s="73">
        <f t="shared" si="4"/>
        <v>0</v>
      </c>
      <c r="K26" s="65">
        <f t="shared" si="0"/>
        <v>6.1072051484577783E-2</v>
      </c>
      <c r="L26" s="65">
        <f t="shared" si="1"/>
        <v>91.596685342303289</v>
      </c>
      <c r="M26" s="65">
        <f t="shared" si="5"/>
        <v>1.6046053423032873</v>
      </c>
      <c r="N26" s="65">
        <f t="shared" si="6"/>
        <v>9.7996540077574926E-2</v>
      </c>
    </row>
    <row r="27" spans="1:14"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8" cm="1">
        <f t="array" ref="G27">IF(INDEX('DATA INPUT - nonordered'!H:H,ROW(G27))="","",INDEX('DATA INPUT - nonordered'!H:H,ROW(G27)))</f>
        <v>180.49100000000001</v>
      </c>
      <c r="H27" s="73">
        <f t="shared" si="2"/>
        <v>34</v>
      </c>
      <c r="I27" s="73">
        <f t="shared" si="3"/>
        <v>0</v>
      </c>
      <c r="J27" s="73">
        <f t="shared" si="4"/>
        <v>0</v>
      </c>
      <c r="K27" s="65">
        <f t="shared" si="0"/>
        <v>1.7862734058588851E-2</v>
      </c>
      <c r="L27" s="65">
        <f t="shared" si="1"/>
        <v>91.596685342303289</v>
      </c>
      <c r="M27" s="65">
        <f t="shared" si="5"/>
        <v>27.401415342303295</v>
      </c>
      <c r="N27" s="65">
        <f t="shared" si="6"/>
        <v>0.48946419508850014</v>
      </c>
    </row>
    <row r="28" spans="1:14"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8" cm="1">
        <f t="array" ref="G28">IF(INDEX('DATA INPUT - nonordered'!H:H,ROW(G28))="","",INDEX('DATA INPUT - nonordered'!H:H,ROW(G28)))</f>
        <v>308.423</v>
      </c>
      <c r="H28" s="73">
        <f t="shared" si="2"/>
        <v>34</v>
      </c>
      <c r="I28" s="73">
        <f t="shared" si="3"/>
        <v>0</v>
      </c>
      <c r="J28" s="73">
        <f t="shared" si="4"/>
        <v>0</v>
      </c>
      <c r="K28" s="65">
        <f t="shared" si="0"/>
        <v>3.0523837900793663E-2</v>
      </c>
      <c r="L28" s="65">
        <f t="shared" si="1"/>
        <v>91.596685342303289</v>
      </c>
      <c r="M28" s="65">
        <f t="shared" si="5"/>
        <v>5.639595342303295</v>
      </c>
      <c r="N28" s="65">
        <f t="shared" si="6"/>
        <v>0.17214209405453673</v>
      </c>
    </row>
    <row r="29" spans="1:14"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8" cm="1">
        <f t="array" ref="G29">IF(INDEX('DATA INPUT - nonordered'!H:H,ROW(G29))="","",INDEX('DATA INPUT - nonordered'!H:H,ROW(G29)))</f>
        <v>77.267009999999999</v>
      </c>
      <c r="H29" s="73">
        <f t="shared" si="2"/>
        <v>34</v>
      </c>
      <c r="I29" s="73">
        <f t="shared" si="3"/>
        <v>0</v>
      </c>
      <c r="J29" s="73">
        <f t="shared" si="4"/>
        <v>0</v>
      </c>
      <c r="K29" s="65">
        <f t="shared" si="0"/>
        <v>7.6469189662217241E-3</v>
      </c>
      <c r="L29" s="65">
        <f t="shared" si="1"/>
        <v>91.596685342303289</v>
      </c>
      <c r="M29" s="65">
        <f t="shared" si="5"/>
        <v>7.8040646576967134</v>
      </c>
      <c r="N29" s="65">
        <f t="shared" si="6"/>
        <v>5.9677050044561648E-2</v>
      </c>
    </row>
    <row r="30" spans="1:14"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8" cm="1">
        <f t="array" ref="G30">IF(INDEX('DATA INPUT - nonordered'!H:H,ROW(G30))="","",INDEX('DATA INPUT - nonordered'!H:H,ROW(G30)))</f>
        <v>164.39859999999999</v>
      </c>
      <c r="H30" s="73">
        <f t="shared" si="2"/>
        <v>34</v>
      </c>
      <c r="I30" s="73">
        <f t="shared" si="3"/>
        <v>0</v>
      </c>
      <c r="J30" s="73">
        <f t="shared" si="4"/>
        <v>0</v>
      </c>
      <c r="K30" s="65">
        <f t="shared" si="0"/>
        <v>1.6270110262585531E-2</v>
      </c>
      <c r="L30" s="65">
        <f t="shared" si="1"/>
        <v>91.596685342303289</v>
      </c>
      <c r="M30" s="65">
        <f t="shared" si="5"/>
        <v>1.0200746576967106</v>
      </c>
      <c r="N30" s="65">
        <f t="shared" si="6"/>
        <v>1.6596727156794673E-2</v>
      </c>
    </row>
    <row r="31" spans="1:14"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8" cm="1">
        <f t="array" ref="G31">IF(INDEX('DATA INPUT - nonordered'!H:H,ROW(G31))="","",INDEX('DATA INPUT - nonordered'!H:H,ROW(G31)))</f>
        <v>309.49369999999999</v>
      </c>
      <c r="H31" s="73">
        <f t="shared" si="2"/>
        <v>34</v>
      </c>
      <c r="I31" s="73">
        <f t="shared" si="3"/>
        <v>0</v>
      </c>
      <c r="J31" s="73">
        <f t="shared" si="4"/>
        <v>0</v>
      </c>
      <c r="K31" s="65">
        <f t="shared" si="0"/>
        <v>3.0629802349749737E-2</v>
      </c>
      <c r="L31" s="65">
        <f t="shared" si="1"/>
        <v>91.596685342303289</v>
      </c>
      <c r="M31" s="65">
        <f t="shared" si="5"/>
        <v>1.1931053423032836</v>
      </c>
      <c r="N31" s="65">
        <f t="shared" si="6"/>
        <v>3.6544580817180081E-2</v>
      </c>
    </row>
    <row r="32" spans="1:14"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8" cm="1">
        <f t="array" ref="G32">IF(INDEX('DATA INPUT - nonordered'!H:H,ROW(G32))="","",INDEX('DATA INPUT - nonordered'!H:H,ROW(G32)))</f>
        <v>355.35610000000003</v>
      </c>
      <c r="H32" s="73">
        <f t="shared" si="2"/>
        <v>34</v>
      </c>
      <c r="I32" s="73">
        <f t="shared" si="3"/>
        <v>0</v>
      </c>
      <c r="J32" s="73">
        <f t="shared" si="4"/>
        <v>0</v>
      </c>
      <c r="K32" s="65">
        <f t="shared" si="0"/>
        <v>3.516868713895599E-2</v>
      </c>
      <c r="L32" s="65">
        <f t="shared" si="1"/>
        <v>91.596685342303289</v>
      </c>
      <c r="M32" s="65">
        <f t="shared" si="5"/>
        <v>4.8484946576967047</v>
      </c>
      <c r="N32" s="65">
        <f t="shared" si="6"/>
        <v>0.17051519171143492</v>
      </c>
    </row>
    <row r="33" spans="1:14"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8" cm="1">
        <f t="array" ref="G33">IF(INDEX('DATA INPUT - nonordered'!H:H,ROW(G33))="","",INDEX('DATA INPUT - nonordered'!H:H,ROW(G33)))</f>
        <v>119.8061</v>
      </c>
      <c r="H33" s="73">
        <f t="shared" si="2"/>
        <v>34</v>
      </c>
      <c r="I33" s="73">
        <f t="shared" si="3"/>
        <v>0</v>
      </c>
      <c r="J33" s="73">
        <f t="shared" si="4"/>
        <v>0</v>
      </c>
      <c r="K33" s="65">
        <f t="shared" si="0"/>
        <v>1.1856904238420207E-2</v>
      </c>
      <c r="L33" s="65">
        <f t="shared" si="1"/>
        <v>91.596685342303289</v>
      </c>
      <c r="M33" s="65">
        <f t="shared" si="5"/>
        <v>6.9358253423032892</v>
      </c>
      <c r="N33" s="65">
        <f t="shared" si="6"/>
        <v>8.2237416898098145E-2</v>
      </c>
    </row>
    <row r="34" spans="1:14"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8" cm="1">
        <f t="array" ref="G34">IF(INDEX('DATA INPUT - nonordered'!H:H,ROW(G34))="","",INDEX('DATA INPUT - nonordered'!H:H,ROW(G34)))</f>
        <v>1979.521</v>
      </c>
      <c r="H34" s="73">
        <f t="shared" si="2"/>
        <v>34</v>
      </c>
      <c r="I34" s="73">
        <f t="shared" si="3"/>
        <v>0</v>
      </c>
      <c r="J34" s="73">
        <f t="shared" si="4"/>
        <v>0</v>
      </c>
      <c r="K34" s="65">
        <f t="shared" si="0"/>
        <v>0.19590814603715342</v>
      </c>
      <c r="L34" s="65">
        <f t="shared" si="1"/>
        <v>91.596685342303289</v>
      </c>
      <c r="M34" s="65">
        <f t="shared" si="5"/>
        <v>1.7578053423032856</v>
      </c>
      <c r="N34" s="65">
        <f t="shared" si="6"/>
        <v>0.34436838570484052</v>
      </c>
    </row>
    <row r="35" spans="1:14"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8" cm="1">
        <f t="array" ref="G35">IF(INDEX('DATA INPUT - nonordered'!H:H,ROW(G35))="","",INDEX('DATA INPUT - nonordered'!H:H,ROW(G35)))</f>
        <v>211.84630000000001</v>
      </c>
      <c r="H35" s="73">
        <f t="shared" si="2"/>
        <v>34</v>
      </c>
      <c r="I35" s="73">
        <f t="shared" si="3"/>
        <v>0</v>
      </c>
      <c r="J35" s="73">
        <f t="shared" si="4"/>
        <v>0</v>
      </c>
      <c r="K35" s="65">
        <f t="shared" si="0"/>
        <v>2.0965888150633723E-2</v>
      </c>
      <c r="L35" s="65">
        <f t="shared" si="1"/>
        <v>91.596685342303289</v>
      </c>
      <c r="M35" s="65">
        <f t="shared" si="5"/>
        <v>2.9919553423032852</v>
      </c>
      <c r="N35" s="65">
        <f t="shared" si="6"/>
        <v>6.2729001058421704E-2</v>
      </c>
    </row>
    <row r="36" spans="1:14"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8" cm="1">
        <f t="array" ref="G36">IF(INDEX('DATA INPUT - nonordered'!H:H,ROW(G36))="","",INDEX('DATA INPUT - nonordered'!H:H,ROW(G36)))</f>
        <v>223.6183</v>
      </c>
      <c r="H36" s="73">
        <f t="shared" si="2"/>
        <v>34</v>
      </c>
      <c r="I36" s="73">
        <f t="shared" si="3"/>
        <v>0</v>
      </c>
      <c r="J36" s="73">
        <f t="shared" si="4"/>
        <v>0</v>
      </c>
      <c r="K36" s="65">
        <f t="shared" si="0"/>
        <v>2.2130932974684273E-2</v>
      </c>
      <c r="L36" s="65">
        <f t="shared" si="1"/>
        <v>91.596685342303289</v>
      </c>
      <c r="M36" s="65">
        <f t="shared" si="5"/>
        <v>3.184224657696717</v>
      </c>
      <c r="N36" s="65">
        <f t="shared" si="6"/>
        <v>7.0469862475823014E-2</v>
      </c>
    </row>
    <row r="37" spans="1:14"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8" cm="1">
        <f t="array" ref="G37">IF(INDEX('DATA INPUT - nonordered'!H:H,ROW(G37))="","",INDEX('DATA INPUT - nonordered'!H:H,ROW(G37)))</f>
        <v>39.138280000000002</v>
      </c>
      <c r="H37" s="73">
        <f t="shared" si="2"/>
        <v>34</v>
      </c>
      <c r="I37" s="73">
        <f t="shared" si="3"/>
        <v>0</v>
      </c>
      <c r="J37" s="73">
        <f t="shared" si="4"/>
        <v>0</v>
      </c>
      <c r="K37" s="65">
        <f t="shared" si="0"/>
        <v>3.8734157777982662E-3</v>
      </c>
      <c r="L37" s="65">
        <f t="shared" si="1"/>
        <v>91.596685342303289</v>
      </c>
      <c r="M37" s="65">
        <f t="shared" si="5"/>
        <v>17.548235342303286</v>
      </c>
      <c r="N37" s="65">
        <f t="shared" si="6"/>
        <v>6.7971611647394709E-2</v>
      </c>
    </row>
    <row r="38" spans="1:14"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8" cm="1">
        <f t="array" ref="G38">IF(INDEX('DATA INPUT - nonordered'!H:H,ROW(G38))="","",INDEX('DATA INPUT - nonordered'!H:H,ROW(G38)))</f>
        <v>55.924329999999998</v>
      </c>
      <c r="H38" s="73">
        <f t="shared" si="2"/>
        <v>34</v>
      </c>
      <c r="I38" s="73">
        <f t="shared" si="3"/>
        <v>0</v>
      </c>
      <c r="J38" s="73">
        <f t="shared" si="4"/>
        <v>0</v>
      </c>
      <c r="K38" s="65">
        <f t="shared" si="0"/>
        <v>5.5346883456502656E-3</v>
      </c>
      <c r="L38" s="65">
        <f t="shared" si="1"/>
        <v>91.596685342303289</v>
      </c>
      <c r="M38" s="65">
        <f t="shared" si="5"/>
        <v>4.5924153423032834</v>
      </c>
      <c r="N38" s="65">
        <f t="shared" si="6"/>
        <v>2.5417587673431458E-2</v>
      </c>
    </row>
    <row r="39" spans="1:14"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8" cm="1">
        <f t="array" ref="G39">IF(INDEX('DATA INPUT - nonordered'!H:H,ROW(G39))="","",INDEX('DATA INPUT - nonordered'!H:H,ROW(G39)))</f>
        <v>195.2602</v>
      </c>
      <c r="H39" s="73">
        <f t="shared" si="2"/>
        <v>34</v>
      </c>
      <c r="I39" s="73">
        <f t="shared" si="3"/>
        <v>0</v>
      </c>
      <c r="J39" s="73">
        <f t="shared" si="4"/>
        <v>0</v>
      </c>
      <c r="K39" s="65">
        <f t="shared" si="0"/>
        <v>1.9324404124454242E-2</v>
      </c>
      <c r="L39" s="65">
        <f t="shared" si="1"/>
        <v>91.596685342303289</v>
      </c>
      <c r="M39" s="65">
        <f t="shared" si="5"/>
        <v>6.0308446576967043</v>
      </c>
      <c r="N39" s="65">
        <f t="shared" si="6"/>
        <v>0.11654247937713702</v>
      </c>
    </row>
    <row r="40" spans="1:14"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8" cm="1">
        <f t="array" ref="G40">IF(INDEX('DATA INPUT - nonordered'!H:H,ROW(G40))="","",INDEX('DATA INPUT - nonordered'!H:H,ROW(G40)))</f>
        <v>133.29509999999999</v>
      </c>
      <c r="H40" s="73">
        <f t="shared" si="2"/>
        <v>34</v>
      </c>
      <c r="I40" s="73">
        <f t="shared" si="3"/>
        <v>0</v>
      </c>
      <c r="J40" s="73">
        <f t="shared" si="4"/>
        <v>0</v>
      </c>
      <c r="K40" s="65">
        <f t="shared" si="0"/>
        <v>1.3191876174507351E-2</v>
      </c>
      <c r="L40" s="65">
        <f t="shared" si="1"/>
        <v>91.596685342303289</v>
      </c>
      <c r="M40" s="65">
        <f t="shared" si="5"/>
        <v>6.1148346576967043</v>
      </c>
      <c r="N40" s="65">
        <f t="shared" si="6"/>
        <v>8.0666141631920971E-2</v>
      </c>
    </row>
    <row r="41" spans="1:14"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8" t="str" cm="1">
        <f t="array" ref="G41">IF(INDEX('DATA INPUT - nonordered'!H:H,ROW(G41))="","",INDEX('DATA INPUT - nonordered'!H:H,ROW(G41)))</f>
        <v/>
      </c>
      <c r="H41" s="73" t="str">
        <f t="shared" si="2"/>
        <v/>
      </c>
      <c r="I41" s="73" t="str">
        <f t="shared" si="3"/>
        <v/>
      </c>
      <c r="J41" s="73" t="str">
        <f t="shared" si="4"/>
        <v/>
      </c>
      <c r="K41" s="65" t="str">
        <f t="shared" si="0"/>
        <v/>
      </c>
      <c r="L41" s="65" t="str">
        <f t="shared" si="1"/>
        <v/>
      </c>
      <c r="M41" s="65" t="str">
        <f t="shared" si="5"/>
        <v/>
      </c>
      <c r="N41" s="65" t="str">
        <f t="shared" si="6"/>
        <v/>
      </c>
    </row>
    <row r="42" spans="1:14"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8" t="str" cm="1">
        <f t="array" ref="G42">IF(INDEX('DATA INPUT - nonordered'!H:H,ROW(G42))="","",INDEX('DATA INPUT - nonordered'!H:H,ROW(G42)))</f>
        <v/>
      </c>
      <c r="H42" s="73" t="str">
        <f t="shared" si="2"/>
        <v/>
      </c>
      <c r="I42" s="73" t="str">
        <f t="shared" si="3"/>
        <v/>
      </c>
      <c r="J42" s="73" t="str">
        <f t="shared" si="4"/>
        <v/>
      </c>
      <c r="K42" s="65" t="str">
        <f t="shared" si="0"/>
        <v/>
      </c>
      <c r="L42" s="65" t="str">
        <f t="shared" si="1"/>
        <v/>
      </c>
      <c r="M42" s="65" t="str">
        <f t="shared" si="5"/>
        <v/>
      </c>
      <c r="N42" s="65" t="str">
        <f t="shared" si="6"/>
        <v/>
      </c>
    </row>
    <row r="43" spans="1:14"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8" t="str" cm="1">
        <f t="array" ref="G43">IF(INDEX('DATA INPUT - nonordered'!H:H,ROW(G43))="","",INDEX('DATA INPUT - nonordered'!H:H,ROW(G43)))</f>
        <v/>
      </c>
      <c r="H43" s="73" t="str">
        <f t="shared" si="2"/>
        <v/>
      </c>
      <c r="I43" s="73" t="str">
        <f t="shared" si="3"/>
        <v/>
      </c>
      <c r="J43" s="73" t="str">
        <f t="shared" si="4"/>
        <v/>
      </c>
      <c r="K43" s="65" t="str">
        <f t="shared" si="0"/>
        <v/>
      </c>
      <c r="L43" s="65" t="str">
        <f t="shared" si="1"/>
        <v/>
      </c>
      <c r="M43" s="65" t="str">
        <f t="shared" si="5"/>
        <v/>
      </c>
      <c r="N43" s="65" t="str">
        <f t="shared" si="6"/>
        <v/>
      </c>
    </row>
    <row r="44" spans="1:14"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8" t="str" cm="1">
        <f t="array" ref="G44">IF(INDEX('DATA INPUT - nonordered'!H:H,ROW(G44))="","",INDEX('DATA INPUT - nonordered'!H:H,ROW(G44)))</f>
        <v/>
      </c>
      <c r="H44" s="73" t="str">
        <f t="shared" si="2"/>
        <v/>
      </c>
      <c r="I44" s="73" t="str">
        <f t="shared" si="3"/>
        <v/>
      </c>
      <c r="J44" s="73" t="str">
        <f t="shared" si="4"/>
        <v/>
      </c>
      <c r="K44" s="65" t="str">
        <f t="shared" si="0"/>
        <v/>
      </c>
      <c r="L44" s="65" t="str">
        <f t="shared" si="1"/>
        <v/>
      </c>
      <c r="M44" s="65" t="str">
        <f t="shared" si="5"/>
        <v/>
      </c>
      <c r="N44" s="65" t="str">
        <f t="shared" si="6"/>
        <v/>
      </c>
    </row>
    <row r="45" spans="1:14"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8" t="str" cm="1">
        <f t="array" ref="G45">IF(INDEX('DATA INPUT - nonordered'!H:H,ROW(G45))="","",INDEX('DATA INPUT - nonordered'!H:H,ROW(G45)))</f>
        <v/>
      </c>
      <c r="H45" s="73" t="str">
        <f t="shared" si="2"/>
        <v/>
      </c>
      <c r="I45" s="73" t="str">
        <f t="shared" si="3"/>
        <v/>
      </c>
      <c r="J45" s="73" t="str">
        <f t="shared" si="4"/>
        <v/>
      </c>
      <c r="K45" s="65" t="str">
        <f t="shared" si="0"/>
        <v/>
      </c>
      <c r="L45" s="65" t="str">
        <f t="shared" si="1"/>
        <v/>
      </c>
      <c r="M45" s="65" t="str">
        <f t="shared" si="5"/>
        <v/>
      </c>
      <c r="N45" s="65" t="str">
        <f t="shared" si="6"/>
        <v/>
      </c>
    </row>
    <row r="46" spans="1:14"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8" t="str" cm="1">
        <f t="array" ref="G46">IF(INDEX('DATA INPUT - nonordered'!H:H,ROW(G46))="","",INDEX('DATA INPUT - nonordered'!H:H,ROW(G46)))</f>
        <v/>
      </c>
      <c r="H46" s="73" t="str">
        <f t="shared" si="2"/>
        <v/>
      </c>
      <c r="I46" s="73" t="str">
        <f t="shared" si="3"/>
        <v/>
      </c>
      <c r="J46" s="73" t="str">
        <f t="shared" si="4"/>
        <v/>
      </c>
      <c r="K46" s="65" t="str">
        <f t="shared" si="0"/>
        <v/>
      </c>
      <c r="L46" s="65" t="str">
        <f t="shared" si="1"/>
        <v/>
      </c>
      <c r="M46" s="65" t="str">
        <f t="shared" si="5"/>
        <v/>
      </c>
      <c r="N46" s="65" t="str">
        <f t="shared" si="6"/>
        <v/>
      </c>
    </row>
    <row r="47" spans="1:14"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8" t="str" cm="1">
        <f t="array" ref="G47">IF(INDEX('DATA INPUT - nonordered'!H:H,ROW(G47))="","",INDEX('DATA INPUT - nonordered'!H:H,ROW(G47)))</f>
        <v/>
      </c>
      <c r="H47" s="73" t="str">
        <f t="shared" si="2"/>
        <v/>
      </c>
      <c r="I47" s="73" t="str">
        <f t="shared" si="3"/>
        <v/>
      </c>
      <c r="J47" s="73" t="str">
        <f t="shared" si="4"/>
        <v/>
      </c>
      <c r="K47" s="65" t="str">
        <f t="shared" si="0"/>
        <v/>
      </c>
      <c r="L47" s="65" t="str">
        <f t="shared" si="1"/>
        <v/>
      </c>
      <c r="M47" s="65" t="str">
        <f t="shared" si="5"/>
        <v/>
      </c>
      <c r="N47" s="65" t="str">
        <f t="shared" si="6"/>
        <v/>
      </c>
    </row>
    <row r="48" spans="1:14"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8" t="str" cm="1">
        <f t="array" ref="G48">IF(INDEX('DATA INPUT - nonordered'!H:H,ROW(G48))="","",INDEX('DATA INPUT - nonordered'!H:H,ROW(G48)))</f>
        <v/>
      </c>
      <c r="H48" s="73" t="str">
        <f t="shared" si="2"/>
        <v/>
      </c>
      <c r="I48" s="73" t="str">
        <f t="shared" si="3"/>
        <v/>
      </c>
      <c r="J48" s="73" t="str">
        <f t="shared" si="4"/>
        <v/>
      </c>
      <c r="K48" s="65" t="str">
        <f t="shared" si="0"/>
        <v/>
      </c>
      <c r="L48" s="65" t="str">
        <f t="shared" si="1"/>
        <v/>
      </c>
      <c r="M48" s="65" t="str">
        <f t="shared" si="5"/>
        <v/>
      </c>
      <c r="N48" s="65" t="str">
        <f t="shared" si="6"/>
        <v/>
      </c>
    </row>
    <row r="49" spans="1:14"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8" t="str" cm="1">
        <f t="array" ref="G49">IF(INDEX('DATA INPUT - nonordered'!H:H,ROW(G49))="","",INDEX('DATA INPUT - nonordered'!H:H,ROW(G49)))</f>
        <v/>
      </c>
      <c r="H49" s="73" t="str">
        <f t="shared" si="2"/>
        <v/>
      </c>
      <c r="I49" s="73" t="str">
        <f t="shared" si="3"/>
        <v/>
      </c>
      <c r="J49" s="73" t="str">
        <f t="shared" si="4"/>
        <v/>
      </c>
      <c r="K49" s="65" t="str">
        <f t="shared" si="0"/>
        <v/>
      </c>
      <c r="L49" s="65" t="str">
        <f t="shared" si="1"/>
        <v/>
      </c>
      <c r="M49" s="65" t="str">
        <f t="shared" si="5"/>
        <v/>
      </c>
      <c r="N49" s="65" t="str">
        <f t="shared" si="6"/>
        <v/>
      </c>
    </row>
    <row r="50" spans="1:14"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8" t="str" cm="1">
        <f t="array" ref="G50">IF(INDEX('DATA INPUT - nonordered'!H:H,ROW(G50))="","",INDEX('DATA INPUT - nonordered'!H:H,ROW(G50)))</f>
        <v/>
      </c>
      <c r="H50" s="73" t="str">
        <f t="shared" si="2"/>
        <v/>
      </c>
      <c r="I50" s="73" t="str">
        <f t="shared" si="3"/>
        <v/>
      </c>
      <c r="J50" s="73" t="str">
        <f t="shared" si="4"/>
        <v/>
      </c>
      <c r="K50" s="65" t="str">
        <f t="shared" si="0"/>
        <v/>
      </c>
      <c r="L50" s="65" t="str">
        <f t="shared" si="1"/>
        <v/>
      </c>
      <c r="M50" s="65" t="str">
        <f t="shared" si="5"/>
        <v/>
      </c>
      <c r="N50" s="65" t="str">
        <f t="shared" si="6"/>
        <v/>
      </c>
    </row>
  </sheetData>
  <mergeCells count="2">
    <mergeCell ref="O3:P3"/>
    <mergeCell ref="H3:N3"/>
  </mergeCells>
  <phoneticPr fontId="8" type="noConversion"/>
  <pageMargins left="0.7" right="0.7" top="0.75" bottom="0.75" header="0.3" footer="0.3"/>
  <pageSetup paperSize="9"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C54A6-CE33-4073-B6A6-222E3C5DA346}">
  <sheetPr codeName="Sheet21">
    <tabColor theme="9" tint="0.59999389629810485"/>
  </sheetPr>
  <dimension ref="A1:U50"/>
  <sheetViews>
    <sheetView zoomScaleNormal="100" workbookViewId="0">
      <pane ySplit="6" topLeftCell="A7" activePane="bottomLeft" state="frozen"/>
      <selection activeCell="C17" sqref="C17"/>
      <selection pane="bottomLeft" activeCell="I1" sqref="I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7" width="16" style="106" customWidth="1"/>
    <col min="8" max="8" width="16" style="105" customWidth="1"/>
    <col min="9" max="16" width="11.81640625" style="109" customWidth="1"/>
    <col min="17" max="17" width="12.1796875" style="109" bestFit="1" customWidth="1"/>
    <col min="18" max="18" width="11.81640625" style="107" customWidth="1"/>
    <col min="19" max="19" width="23.7265625" style="107" bestFit="1" customWidth="1"/>
    <col min="20" max="21" width="14.54296875" style="107" bestFit="1" customWidth="1"/>
    <col min="22" max="16384" width="9.1796875" style="107"/>
  </cols>
  <sheetData>
    <row r="1" spans="1:21" s="34" customFormat="1" ht="21">
      <c r="A1" s="62" t="s">
        <v>277</v>
      </c>
      <c r="F1" s="66"/>
      <c r="G1" s="66"/>
      <c r="H1" s="70"/>
      <c r="I1" s="63"/>
      <c r="J1" s="63"/>
      <c r="K1" s="63"/>
      <c r="L1" s="63"/>
      <c r="M1" s="63"/>
      <c r="N1" s="63"/>
      <c r="O1" s="63"/>
      <c r="P1" s="63"/>
      <c r="Q1" s="63"/>
    </row>
    <row r="2" spans="1:21" s="34" customFormat="1">
      <c r="F2" s="66"/>
      <c r="G2" s="66"/>
      <c r="H2" s="70"/>
      <c r="I2" s="63"/>
      <c r="J2" s="63"/>
      <c r="K2" s="63"/>
      <c r="L2" s="63"/>
      <c r="M2" s="63"/>
      <c r="N2" s="63"/>
      <c r="O2" s="63"/>
      <c r="P2" s="63"/>
      <c r="Q2" s="63"/>
    </row>
    <row r="3" spans="1:21" s="39" customFormat="1" ht="18.5" customHeight="1">
      <c r="A3" s="101" t="s">
        <v>463</v>
      </c>
      <c r="C3" s="101"/>
      <c r="D3" s="101"/>
      <c r="E3" s="101"/>
      <c r="F3" s="101"/>
      <c r="G3" s="101"/>
      <c r="H3" s="101"/>
      <c r="I3" s="229" t="s">
        <v>213</v>
      </c>
      <c r="J3" s="229"/>
      <c r="K3" s="229"/>
      <c r="L3" s="229"/>
      <c r="M3" s="229"/>
      <c r="N3" s="229"/>
      <c r="O3" s="229"/>
      <c r="P3" s="229"/>
      <c r="Q3" s="229"/>
      <c r="R3" s="227" t="s">
        <v>214</v>
      </c>
      <c r="S3" s="227"/>
      <c r="T3" s="227"/>
      <c r="U3" s="227"/>
    </row>
    <row r="4" spans="1:21" s="47" customFormat="1" ht="65">
      <c r="A4" s="47" t="s">
        <v>516</v>
      </c>
      <c r="B4" s="47" t="s">
        <v>517</v>
      </c>
      <c r="C4" s="47" t="s">
        <v>215</v>
      </c>
      <c r="D4" s="47" t="s">
        <v>216</v>
      </c>
      <c r="E4" s="47" t="s">
        <v>217</v>
      </c>
      <c r="F4" s="67" t="s">
        <v>219</v>
      </c>
      <c r="G4" s="67" t="s">
        <v>465</v>
      </c>
      <c r="H4" s="71" t="s">
        <v>245</v>
      </c>
      <c r="I4" s="47" t="s">
        <v>530</v>
      </c>
      <c r="J4" s="47" t="s">
        <v>534</v>
      </c>
      <c r="K4" s="47" t="s">
        <v>256</v>
      </c>
      <c r="L4" s="47" t="s">
        <v>248</v>
      </c>
      <c r="M4" s="64" t="s">
        <v>278</v>
      </c>
      <c r="N4" s="64" t="s">
        <v>279</v>
      </c>
      <c r="O4" s="64" t="s">
        <v>280</v>
      </c>
      <c r="P4" s="64" t="s">
        <v>281</v>
      </c>
      <c r="Q4" s="64" t="s">
        <v>282</v>
      </c>
      <c r="R4" s="47" t="s">
        <v>275</v>
      </c>
      <c r="S4" s="47" t="s">
        <v>276</v>
      </c>
      <c r="T4" s="47" t="s">
        <v>211</v>
      </c>
      <c r="U4" s="47" t="s">
        <v>212</v>
      </c>
    </row>
    <row r="5" spans="1:21" s="80" customFormat="1" ht="14">
      <c r="F5" s="81" t="s">
        <v>310</v>
      </c>
      <c r="G5" s="82" t="s">
        <v>354</v>
      </c>
      <c r="H5" s="82" t="s">
        <v>343</v>
      </c>
      <c r="I5" s="149" t="str">
        <f>IF(AVERAGE(I7:I50)&lt;=2,"2 or fewer subgroups","")</f>
        <v/>
      </c>
      <c r="J5" s="149" t="str">
        <f>IF(SUM(J7:J50)&lt;&gt;0,"Missing estimate(s)","")</f>
        <v/>
      </c>
      <c r="K5" s="80" t="s">
        <v>345</v>
      </c>
      <c r="M5" s="80" t="s">
        <v>378</v>
      </c>
      <c r="N5" s="80" t="s">
        <v>379</v>
      </c>
      <c r="O5" s="80" t="s">
        <v>380</v>
      </c>
      <c r="P5" s="80" t="s">
        <v>381</v>
      </c>
      <c r="Q5" s="80" t="s">
        <v>382</v>
      </c>
      <c r="R5" s="83" t="s">
        <v>383</v>
      </c>
      <c r="S5" s="83" t="s">
        <v>384</v>
      </c>
      <c r="T5" s="80" t="s">
        <v>385</v>
      </c>
      <c r="U5" s="80" t="s">
        <v>386</v>
      </c>
    </row>
    <row r="6" spans="1:21" s="34" customFormat="1">
      <c r="A6" s="43" t="s">
        <v>516</v>
      </c>
      <c r="B6" s="43" t="s">
        <v>517</v>
      </c>
      <c r="C6" s="43" t="s">
        <v>83</v>
      </c>
      <c r="D6" s="43" t="s">
        <v>84</v>
      </c>
      <c r="E6" s="43" t="s">
        <v>85</v>
      </c>
      <c r="F6" s="75" t="s">
        <v>87</v>
      </c>
      <c r="G6" s="75" t="s">
        <v>88</v>
      </c>
      <c r="H6" s="44" t="s">
        <v>105</v>
      </c>
      <c r="I6" s="45" t="s">
        <v>531</v>
      </c>
      <c r="J6" s="45" t="s">
        <v>532</v>
      </c>
      <c r="K6" s="45" t="s">
        <v>228</v>
      </c>
      <c r="L6" s="45" t="s">
        <v>251</v>
      </c>
      <c r="M6" s="45" t="s">
        <v>137</v>
      </c>
      <c r="N6" s="45" t="s">
        <v>138</v>
      </c>
      <c r="O6" s="45" t="s">
        <v>139</v>
      </c>
      <c r="P6" s="45" t="s">
        <v>140</v>
      </c>
      <c r="Q6" s="45" t="s">
        <v>141</v>
      </c>
      <c r="R6" s="46" t="s">
        <v>21</v>
      </c>
      <c r="S6" s="46" t="s">
        <v>142</v>
      </c>
      <c r="T6" s="46" t="s">
        <v>143</v>
      </c>
      <c r="U6" s="46" t="s">
        <v>144</v>
      </c>
    </row>
    <row r="7" spans="1:21"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7" cm="1">
        <f t="array" ref="G7">IF(INDEX('DATA INPUT - nonordered'!G:G,ROW(G7))="","",INDEX('DATA INPUT - nonordered'!G:G,ROW(G7)))</f>
        <v>1.538443</v>
      </c>
      <c r="H7" s="38" cm="1">
        <f t="array" ref="H7">IF(INDEX('DATA INPUT - nonordered'!H:H,ROW(H7))="","",INDEX('DATA INPUT - nonordered'!H:H,ROW(H7)))</f>
        <v>230.20509999999999</v>
      </c>
      <c r="I7" s="73">
        <f>IF(E7="","",COUNTIF(E:E,"*?")-2)</f>
        <v>34</v>
      </c>
      <c r="J7" s="73">
        <f>IF(E7="","",IF(AND(E7&lt;&gt;"",F7=""),1,0))</f>
        <v>0</v>
      </c>
      <c r="K7" s="65">
        <f t="shared" ref="K7:K50" si="0">IFERROR(H7/SUM(H:H),"")</f>
        <v>2.2782811775827336E-2</v>
      </c>
      <c r="L7" s="65">
        <f t="shared" ref="L7:L50" si="1">IF(F7="","",SUMPRODUCT(K:K,F:F))</f>
        <v>91.596685342303289</v>
      </c>
      <c r="M7" s="65">
        <f>IFERROR(IF(I7&lt;=2,"",
IF(SUM(J:J)&lt;&gt;0,"",
K7*((F7-L7)^2))),"")</f>
        <v>0.28247337809878609</v>
      </c>
      <c r="N7" s="65">
        <f>IFERROR(IF(I7&lt;=2,"",
IF(SUM(J:J)&lt;&gt;0,"",
(K7^2)*(G7^2)*((F7-L7)^2))),"")</f>
        <v>1.523167505178724E-2</v>
      </c>
      <c r="O7" s="65">
        <f>IFERROR(IF(I7&lt;=2,"",
IF(SUM(J:J)&lt;&gt;0,"",
(K7^2)*(G7^2))),"")</f>
        <v>1.2285065165117063E-3</v>
      </c>
      <c r="P7" s="65">
        <f>IFERROR(IF(I7&lt;=2,"",
IF(SUM(J:J)&lt;&gt;0,"",
(K7^4)*(G7^4))),"")</f>
        <v>1.509228261111727E-6</v>
      </c>
      <c r="Q7" s="65">
        <f>IFERROR(IF(I7&lt;=2,"",
IF(SUM(J:J)&lt;&gt;0,"",
(K7^2)*((1-K7)^2)*(G7^4))),"")</f>
        <v>2.776658561455249E-3</v>
      </c>
      <c r="R7" s="58">
        <f>IF(SUM(M:M)=0,"",SUM(M:M))</f>
        <v>50.420231188907202</v>
      </c>
      <c r="S7" s="42">
        <f>SQRT(4*SUM(N:N)+2*((SUM(O:O)^2)-SUM(P:P)+SUM(Q:Q)))</f>
        <v>9.5601966960303297</v>
      </c>
      <c r="T7" s="42">
        <f>IF(S7=0,0,R7-1.96*S7)</f>
        <v>31.682245664687755</v>
      </c>
      <c r="U7" s="42">
        <f>IF(S7=0,0,R7+1.96*S7)</f>
        <v>69.158216713126649</v>
      </c>
    </row>
    <row r="8" spans="1:21"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7" cm="1">
        <f t="array" ref="G8">IF(INDEX('DATA INPUT - nonordered'!G:G,ROW(G8))="","",INDEX('DATA INPUT - nonordered'!G:G,ROW(G8)))</f>
        <v>0</v>
      </c>
      <c r="H8" s="38" cm="1">
        <f t="array" ref="H8">IF(INDEX('DATA INPUT - nonordered'!H:H,ROW(H8))="","",INDEX('DATA INPUT - nonordered'!H:H,ROW(H8)))</f>
        <v>149.46270000000001</v>
      </c>
      <c r="I8" s="73">
        <f t="shared" ref="I8:I50" si="2">IF(E8="","",COUNTIF(E:E,"*?")-2)</f>
        <v>34</v>
      </c>
      <c r="J8" s="73">
        <f t="shared" ref="J8:J50" si="3">IF(E8="","",IF(AND(E8&lt;&gt;"",F8=""),1,0))</f>
        <v>0</v>
      </c>
      <c r="K8" s="65">
        <f t="shared" si="0"/>
        <v>1.4791942322767605E-2</v>
      </c>
      <c r="L8" s="65">
        <f t="shared" si="1"/>
        <v>91.596685342303289</v>
      </c>
      <c r="M8" s="65">
        <f t="shared" ref="M8:M50" si="4">IFERROR(IF(I8&lt;=2,"",
IF(SUM(J:J)&lt;&gt;0,"",
K8*((F8-L8)^2))),"")</f>
        <v>1.0445433206007837</v>
      </c>
      <c r="N8" s="65">
        <f t="shared" ref="N8:N50" si="5">IFERROR(IF(I8&lt;=2,"",
IF(SUM(J:J)&lt;&gt;0,"",
(K8^2)*(G8^2)*((F8-L8)^2))),"")</f>
        <v>0</v>
      </c>
      <c r="O8" s="65">
        <f t="shared" ref="O8:O50" si="6">IFERROR(IF(I8&lt;=2,"",
IF(SUM(J:J)&lt;&gt;0,"",
(K8^2)*(G8^2))),"")</f>
        <v>0</v>
      </c>
      <c r="P8" s="65">
        <f t="shared" ref="P8:P50" si="7">IFERROR(IF(I8&lt;=2,"",
IF(SUM(J:J)&lt;&gt;0,"",
(K8^4)*(G8^4))),"")</f>
        <v>0</v>
      </c>
      <c r="Q8" s="65">
        <f t="shared" ref="Q8:Q50" si="8">IFERROR(IF(I8&lt;=2,"",
IF(SUM(J:J)&lt;&gt;0,"",
(K8^2)*((1-K8)^2)*(G8^4))),"")</f>
        <v>0</v>
      </c>
    </row>
    <row r="9" spans="1:21"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7" cm="1">
        <f t="array" ref="G9">IF(INDEX('DATA INPUT - nonordered'!G:G,ROW(G9))="","",INDEX('DATA INPUT - nonordered'!G:G,ROW(G9)))</f>
        <v>1.267644</v>
      </c>
      <c r="H9" s="38" cm="1">
        <f t="array" ref="H9">IF(INDEX('DATA INPUT - nonordered'!H:H,ROW(H9))="","",INDEX('DATA INPUT - nonordered'!H:H,ROW(H9)))</f>
        <v>55.665329999999997</v>
      </c>
      <c r="I9" s="73">
        <f t="shared" si="2"/>
        <v>34</v>
      </c>
      <c r="J9" s="73">
        <f t="shared" si="3"/>
        <v>0</v>
      </c>
      <c r="K9" s="65">
        <f t="shared" si="0"/>
        <v>5.50905577604195E-3</v>
      </c>
      <c r="L9" s="65">
        <f t="shared" si="1"/>
        <v>91.596685342303289</v>
      </c>
      <c r="M9" s="65">
        <f t="shared" si="4"/>
        <v>0.18617712729603261</v>
      </c>
      <c r="N9" s="65">
        <f t="shared" si="5"/>
        <v>1.6481551984002891E-3</v>
      </c>
      <c r="O9" s="65">
        <f t="shared" si="6"/>
        <v>4.8769572543265721E-5</v>
      </c>
      <c r="P9" s="65">
        <f t="shared" si="7"/>
        <v>2.3784712060528577E-9</v>
      </c>
      <c r="Q9" s="65">
        <f t="shared" si="8"/>
        <v>7.7507767004889101E-5</v>
      </c>
    </row>
    <row r="10" spans="1:21"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7" cm="1">
        <f t="array" ref="G10">IF(INDEX('DATA INPUT - nonordered'!G:G,ROW(G10))="","",INDEX('DATA INPUT - nonordered'!G:G,ROW(G10)))</f>
        <v>3.5440529999999999</v>
      </c>
      <c r="H10" s="38" cm="1">
        <f t="array" ref="H10">IF(INDEX('DATA INPUT - nonordered'!H:H,ROW(H10))="","",INDEX('DATA INPUT - nonordered'!H:H,ROW(H10)))</f>
        <v>451.26549999999997</v>
      </c>
      <c r="I10" s="73">
        <f t="shared" si="2"/>
        <v>34</v>
      </c>
      <c r="J10" s="73">
        <f t="shared" si="3"/>
        <v>0</v>
      </c>
      <c r="K10" s="65">
        <f t="shared" si="0"/>
        <v>4.4660595909580679E-2</v>
      </c>
      <c r="L10" s="65">
        <f t="shared" si="1"/>
        <v>91.596685342303289</v>
      </c>
      <c r="M10" s="65">
        <f t="shared" si="4"/>
        <v>5.6420568359448175</v>
      </c>
      <c r="N10" s="65">
        <f t="shared" si="5"/>
        <v>3.1649174459005809</v>
      </c>
      <c r="O10" s="65">
        <f t="shared" si="6"/>
        <v>2.5052406108007252E-2</v>
      </c>
      <c r="P10" s="65">
        <f t="shared" si="7"/>
        <v>6.2762305180051907E-4</v>
      </c>
      <c r="Q10" s="65">
        <f t="shared" si="8"/>
        <v>0.28718730706156459</v>
      </c>
    </row>
    <row r="11" spans="1:21"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7" cm="1">
        <f t="array" ref="G11">IF(INDEX('DATA INPUT - nonordered'!G:G,ROW(G11))="","",INDEX('DATA INPUT - nonordered'!G:G,ROW(G11)))</f>
        <v>2.774006</v>
      </c>
      <c r="H11" s="38" cm="1">
        <f t="array" ref="H11">IF(INDEX('DATA INPUT - nonordered'!H:H,ROW(H11))="","",INDEX('DATA INPUT - nonordered'!H:H,ROW(H11)))</f>
        <v>70.175399999999996</v>
      </c>
      <c r="I11" s="73">
        <f t="shared" si="2"/>
        <v>34</v>
      </c>
      <c r="J11" s="73">
        <f t="shared" si="3"/>
        <v>0</v>
      </c>
      <c r="K11" s="65">
        <f t="shared" si="0"/>
        <v>6.9450804065304969E-3</v>
      </c>
      <c r="L11" s="65">
        <f t="shared" si="1"/>
        <v>91.596685342303289</v>
      </c>
      <c r="M11" s="65">
        <f t="shared" si="4"/>
        <v>4.9172932939544244E-2</v>
      </c>
      <c r="N11" s="65">
        <f t="shared" si="5"/>
        <v>2.6279565658822971E-3</v>
      </c>
      <c r="O11" s="65">
        <f t="shared" si="6"/>
        <v>3.7116699297480376E-4</v>
      </c>
      <c r="P11" s="65">
        <f t="shared" si="7"/>
        <v>1.3776493667395801E-7</v>
      </c>
      <c r="Q11" s="65">
        <f t="shared" si="8"/>
        <v>2.8166356713924625E-3</v>
      </c>
    </row>
    <row r="12" spans="1:21"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7" cm="1">
        <f t="array" ref="G12">IF(INDEX('DATA INPUT - nonordered'!G:G,ROW(G12))="","",INDEX('DATA INPUT - nonordered'!G:G,ROW(G12)))</f>
        <v>0.64761159999999995</v>
      </c>
      <c r="H12" s="38" cm="1">
        <f t="array" ref="H12">IF(INDEX('DATA INPUT - nonordered'!H:H,ROW(H12))="","",INDEX('DATA INPUT - nonordered'!H:H,ROW(H12)))</f>
        <v>1221.944</v>
      </c>
      <c r="I12" s="73">
        <f t="shared" si="2"/>
        <v>34</v>
      </c>
      <c r="J12" s="73">
        <f t="shared" si="3"/>
        <v>0</v>
      </c>
      <c r="K12" s="65">
        <f t="shared" si="0"/>
        <v>0.1209326819979295</v>
      </c>
      <c r="L12" s="65">
        <f t="shared" si="1"/>
        <v>91.596685342303289</v>
      </c>
      <c r="M12" s="65">
        <f t="shared" si="4"/>
        <v>5.8665835466556793</v>
      </c>
      <c r="N12" s="65">
        <f t="shared" si="5"/>
        <v>0.29754878616501329</v>
      </c>
      <c r="O12" s="65">
        <f t="shared" si="6"/>
        <v>6.1336163458673076E-3</v>
      </c>
      <c r="P12" s="65">
        <f t="shared" si="7"/>
        <v>3.7621249478290624E-5</v>
      </c>
      <c r="Q12" s="65">
        <f t="shared" si="8"/>
        <v>1.987879771298997E-3</v>
      </c>
    </row>
    <row r="13" spans="1:21"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7" cm="1">
        <f t="array" ref="G13">IF(INDEX('DATA INPUT - nonordered'!G:G,ROW(G13))="","",INDEX('DATA INPUT - nonordered'!G:G,ROW(G13)))</f>
        <v>3.9455460000000002</v>
      </c>
      <c r="H13" s="38" cm="1">
        <f t="array" ref="H13">IF(INDEX('DATA INPUT - nonordered'!H:H,ROW(H13))="","",INDEX('DATA INPUT - nonordered'!H:H,ROW(H13)))</f>
        <v>91.882739999999998</v>
      </c>
      <c r="I13" s="73">
        <f t="shared" si="2"/>
        <v>34</v>
      </c>
      <c r="J13" s="73">
        <f t="shared" si="3"/>
        <v>0</v>
      </c>
      <c r="K13" s="65">
        <f t="shared" si="0"/>
        <v>9.0934004975010609E-3</v>
      </c>
      <c r="L13" s="65">
        <f t="shared" si="1"/>
        <v>91.596685342303289</v>
      </c>
      <c r="M13" s="65">
        <f t="shared" si="4"/>
        <v>6.3828784987618264E-2</v>
      </c>
      <c r="N13" s="65">
        <f t="shared" si="5"/>
        <v>9.035602535548172E-3</v>
      </c>
      <c r="O13" s="65">
        <f t="shared" si="6"/>
        <v>1.2872617363453517E-3</v>
      </c>
      <c r="P13" s="65">
        <f t="shared" si="7"/>
        <v>1.6570427778588499E-6</v>
      </c>
      <c r="Q13" s="65">
        <f t="shared" si="8"/>
        <v>1.9676439925129137E-2</v>
      </c>
    </row>
    <row r="14" spans="1:21"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7" cm="1">
        <f t="array" ref="G14">IF(INDEX('DATA INPUT - nonordered'!G:G,ROW(G14))="","",INDEX('DATA INPUT - nonordered'!G:G,ROW(G14)))</f>
        <v>2.5746129999999998</v>
      </c>
      <c r="H14" s="38" cm="1">
        <f t="array" ref="H14">IF(INDEX('DATA INPUT - nonordered'!H:H,ROW(H14))="","",INDEX('DATA INPUT - nonordered'!H:H,ROW(H14)))</f>
        <v>124.611</v>
      </c>
      <c r="I14" s="73">
        <f t="shared" si="2"/>
        <v>34</v>
      </c>
      <c r="J14" s="73">
        <f t="shared" si="3"/>
        <v>0</v>
      </c>
      <c r="K14" s="65">
        <f t="shared" si="0"/>
        <v>1.2332432940007066E-2</v>
      </c>
      <c r="L14" s="65">
        <f t="shared" si="1"/>
        <v>91.596685342303289</v>
      </c>
      <c r="M14" s="65">
        <f t="shared" si="4"/>
        <v>0.29909750576416139</v>
      </c>
      <c r="N14" s="65">
        <f t="shared" si="5"/>
        <v>2.4450371914846575E-2</v>
      </c>
      <c r="O14" s="65">
        <f t="shared" si="6"/>
        <v>1.0081413792726048E-3</v>
      </c>
      <c r="P14" s="65">
        <f t="shared" si="7"/>
        <v>1.0163490406016697E-6</v>
      </c>
      <c r="Q14" s="65">
        <f t="shared" si="8"/>
        <v>6.5187892658016746E-3</v>
      </c>
    </row>
    <row r="15" spans="1:21"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7" cm="1">
        <f t="array" ref="G15">IF(INDEX('DATA INPUT - nonordered'!G:G,ROW(G15))="","",INDEX('DATA INPUT - nonordered'!G:G,ROW(G15)))</f>
        <v>1.0449360000000001</v>
      </c>
      <c r="H15" s="38" cm="1">
        <f t="array" ref="H15">IF(INDEX('DATA INPUT - nonordered'!H:H,ROW(H15))="","",INDEX('DATA INPUT - nonordered'!H:H,ROW(H15)))</f>
        <v>1257.4490000000001</v>
      </c>
      <c r="I15" s="73">
        <f t="shared" si="2"/>
        <v>34</v>
      </c>
      <c r="J15" s="73">
        <f t="shared" si="3"/>
        <v>0</v>
      </c>
      <c r="K15" s="65">
        <f t="shared" si="0"/>
        <v>0.12444652131817371</v>
      </c>
      <c r="L15" s="65">
        <f t="shared" si="1"/>
        <v>91.596685342303289</v>
      </c>
      <c r="M15" s="65">
        <f t="shared" si="4"/>
        <v>3.7665536023485742</v>
      </c>
      <c r="N15" s="65">
        <f t="shared" si="5"/>
        <v>0.51180708889888094</v>
      </c>
      <c r="O15" s="65">
        <f t="shared" si="6"/>
        <v>1.6910050545871035E-2</v>
      </c>
      <c r="P15" s="65">
        <f t="shared" si="7"/>
        <v>2.8594980946391335E-4</v>
      </c>
      <c r="Q15" s="65">
        <f t="shared" si="8"/>
        <v>1.4154340695716132E-2</v>
      </c>
    </row>
    <row r="16" spans="1:21"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7" cm="1">
        <f t="array" ref="G16">IF(INDEX('DATA INPUT - nonordered'!G:G,ROW(G16))="","",INDEX('DATA INPUT - nonordered'!G:G,ROW(G16)))</f>
        <v>1.203287</v>
      </c>
      <c r="H16" s="38" cm="1">
        <f t="array" ref="H16">IF(INDEX('DATA INPUT - nonordered'!H:H,ROW(H16))="","",INDEX('DATA INPUT - nonordered'!H:H,ROW(H16)))</f>
        <v>138.3835</v>
      </c>
      <c r="I16" s="73">
        <f t="shared" si="2"/>
        <v>34</v>
      </c>
      <c r="J16" s="73">
        <f t="shared" si="3"/>
        <v>0</v>
      </c>
      <c r="K16" s="65">
        <f t="shared" si="0"/>
        <v>1.3695462148233042E-2</v>
      </c>
      <c r="L16" s="65">
        <f t="shared" si="1"/>
        <v>91.596685342303289</v>
      </c>
      <c r="M16" s="65">
        <f t="shared" si="4"/>
        <v>0.34173970204336013</v>
      </c>
      <c r="N16" s="65">
        <f t="shared" si="5"/>
        <v>6.7765801268424922E-3</v>
      </c>
      <c r="O16" s="65">
        <f t="shared" si="6"/>
        <v>2.715762788657902E-4</v>
      </c>
      <c r="P16" s="65">
        <f t="shared" si="7"/>
        <v>7.3753675242589441E-8</v>
      </c>
      <c r="Q16" s="65">
        <f t="shared" si="8"/>
        <v>3.8251841298919871E-4</v>
      </c>
    </row>
    <row r="17" spans="1:17"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7" cm="1">
        <f t="array" ref="G17">IF(INDEX('DATA INPUT - nonordered'!G:G,ROW(G17))="","",INDEX('DATA INPUT - nonordered'!G:G,ROW(G17)))</f>
        <v>3.2323059999999999</v>
      </c>
      <c r="H17" s="38" cm="1">
        <f t="array" ref="H17">IF(INDEX('DATA INPUT - nonordered'!H:H,ROW(H17))="","",INDEX('DATA INPUT - nonordered'!H:H,ROW(H17)))</f>
        <v>252.12610000000001</v>
      </c>
      <c r="I17" s="73">
        <f t="shared" si="2"/>
        <v>34</v>
      </c>
      <c r="J17" s="73">
        <f t="shared" si="3"/>
        <v>0</v>
      </c>
      <c r="K17" s="65">
        <f t="shared" si="0"/>
        <v>2.4952277252213009E-2</v>
      </c>
      <c r="L17" s="65">
        <f t="shared" si="1"/>
        <v>91.596685342303289</v>
      </c>
      <c r="M17" s="65">
        <f t="shared" si="4"/>
        <v>6.5188191067759202</v>
      </c>
      <c r="N17" s="65">
        <f t="shared" si="5"/>
        <v>1.6994330261693733</v>
      </c>
      <c r="O17" s="65">
        <f t="shared" si="6"/>
        <v>6.5049702018067056E-3</v>
      </c>
      <c r="P17" s="65">
        <f t="shared" si="7"/>
        <v>4.2314637326393173E-5</v>
      </c>
      <c r="Q17" s="65">
        <f t="shared" si="8"/>
        <v>6.4613310495221773E-2</v>
      </c>
    </row>
    <row r="18" spans="1:17"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7" cm="1">
        <f t="array" ref="G18">IF(INDEX('DATA INPUT - nonordered'!G:G,ROW(G18))="","",INDEX('DATA INPUT - nonordered'!G:G,ROW(G18)))</f>
        <v>2.4667279999999998</v>
      </c>
      <c r="H18" s="38" cm="1">
        <f t="array" ref="H18">IF(INDEX('DATA INPUT - nonordered'!H:H,ROW(H18))="","",INDEX('DATA INPUT - nonordered'!H:H,ROW(H18)))</f>
        <v>47.248840000000001</v>
      </c>
      <c r="I18" s="73">
        <f t="shared" si="2"/>
        <v>34</v>
      </c>
      <c r="J18" s="73">
        <f t="shared" si="3"/>
        <v>0</v>
      </c>
      <c r="K18" s="65">
        <f t="shared" si="0"/>
        <v>4.6760972208964172E-3</v>
      </c>
      <c r="L18" s="65">
        <f t="shared" si="1"/>
        <v>91.596685342303289</v>
      </c>
      <c r="M18" s="65">
        <f t="shared" si="4"/>
        <v>7.1590910747287174E-3</v>
      </c>
      <c r="N18" s="65">
        <f t="shared" si="5"/>
        <v>2.0369667806035665E-4</v>
      </c>
      <c r="O18" s="65">
        <f t="shared" si="6"/>
        <v>1.3304838005849222E-4</v>
      </c>
      <c r="P18" s="65">
        <f t="shared" si="7"/>
        <v>1.7701871436188994E-8</v>
      </c>
      <c r="Q18" s="65">
        <f t="shared" si="8"/>
        <v>8.0201222057839133E-4</v>
      </c>
    </row>
    <row r="19" spans="1:17"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7" cm="1">
        <f t="array" ref="G19">IF(INDEX('DATA INPUT - nonordered'!G:G,ROW(G19))="","",INDEX('DATA INPUT - nonordered'!G:G,ROW(G19)))</f>
        <v>0.71730320000000003</v>
      </c>
      <c r="H19" s="38" cm="1">
        <f t="array" ref="H19">IF(INDEX('DATA INPUT - nonordered'!H:H,ROW(H19))="","",INDEX('DATA INPUT - nonordered'!H:H,ROW(H19)))</f>
        <v>364.84570000000002</v>
      </c>
      <c r="I19" s="73">
        <f t="shared" si="2"/>
        <v>34</v>
      </c>
      <c r="J19" s="73">
        <f t="shared" si="3"/>
        <v>0</v>
      </c>
      <c r="K19" s="65">
        <f t="shared" si="0"/>
        <v>3.610784865461264E-2</v>
      </c>
      <c r="L19" s="65">
        <f t="shared" si="1"/>
        <v>91.596685342303289</v>
      </c>
      <c r="M19" s="65">
        <f t="shared" si="4"/>
        <v>1.7497626901026031</v>
      </c>
      <c r="N19" s="65">
        <f t="shared" si="5"/>
        <v>3.250770439910438E-2</v>
      </c>
      <c r="O19" s="65">
        <f t="shared" si="6"/>
        <v>6.7082426502242879E-4</v>
      </c>
      <c r="P19" s="65">
        <f t="shared" si="7"/>
        <v>4.5000519454288181E-7</v>
      </c>
      <c r="Q19" s="65">
        <f t="shared" si="8"/>
        <v>3.2067949279749903E-4</v>
      </c>
    </row>
    <row r="20" spans="1:17"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7" cm="1">
        <f t="array" ref="G20">IF(INDEX('DATA INPUT - nonordered'!G:G,ROW(G20))="","",INDEX('DATA INPUT - nonordered'!G:G,ROW(G20)))</f>
        <v>4.131183</v>
      </c>
      <c r="H20" s="38" cm="1">
        <f t="array" ref="H20">IF(INDEX('DATA INPUT - nonordered'!H:H,ROW(H20))="","",INDEX('DATA INPUT - nonordered'!H:H,ROW(H20)))</f>
        <v>136.16909999999999</v>
      </c>
      <c r="I20" s="73">
        <f t="shared" si="2"/>
        <v>34</v>
      </c>
      <c r="J20" s="73">
        <f t="shared" si="3"/>
        <v>0</v>
      </c>
      <c r="K20" s="65">
        <f t="shared" si="0"/>
        <v>1.3476308626454454E-2</v>
      </c>
      <c r="L20" s="65">
        <f t="shared" si="1"/>
        <v>91.596685342303289</v>
      </c>
      <c r="M20" s="65">
        <f t="shared" si="4"/>
        <v>0.19021220935593836</v>
      </c>
      <c r="N20" s="65">
        <f t="shared" si="5"/>
        <v>4.3748000187153087E-2</v>
      </c>
      <c r="O20" s="65">
        <f t="shared" si="6"/>
        <v>3.0994937407463341E-3</v>
      </c>
      <c r="P20" s="65">
        <f t="shared" si="7"/>
        <v>9.606861448925703E-6</v>
      </c>
      <c r="Q20" s="65">
        <f t="shared" si="8"/>
        <v>5.1481912147445616E-2</v>
      </c>
    </row>
    <row r="21" spans="1:17"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7" cm="1">
        <f t="array" ref="G21">IF(INDEX('DATA INPUT - nonordered'!G:G,ROW(G21))="","",INDEX('DATA INPUT - nonordered'!G:G,ROW(G21)))</f>
        <v>2.7030110000000001</v>
      </c>
      <c r="H21" s="38" cm="1">
        <f t="array" ref="H21">IF(INDEX('DATA INPUT - nonordered'!H:H,ROW(H21))="","",INDEX('DATA INPUT - nonordered'!H:H,ROW(H21)))</f>
        <v>304.16480000000001</v>
      </c>
      <c r="I21" s="73">
        <f t="shared" si="2"/>
        <v>34</v>
      </c>
      <c r="J21" s="73">
        <f t="shared" si="3"/>
        <v>0</v>
      </c>
      <c r="K21" s="65">
        <f t="shared" si="0"/>
        <v>3.0102414704244899E-2</v>
      </c>
      <c r="L21" s="65">
        <f t="shared" si="1"/>
        <v>91.596685342303289</v>
      </c>
      <c r="M21" s="65">
        <f t="shared" si="4"/>
        <v>2.3322071099144358E-3</v>
      </c>
      <c r="N21" s="65">
        <f t="shared" si="5"/>
        <v>5.129370569467084E-4</v>
      </c>
      <c r="O21" s="65">
        <f t="shared" si="6"/>
        <v>6.6206144127359196E-3</v>
      </c>
      <c r="P21" s="65">
        <f t="shared" si="7"/>
        <v>4.3832535202126584E-5</v>
      </c>
      <c r="Q21" s="65">
        <f t="shared" si="8"/>
        <v>4.5503591661370281E-2</v>
      </c>
    </row>
    <row r="22" spans="1:17"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7" cm="1">
        <f t="array" ref="G22">IF(INDEX('DATA INPUT - nonordered'!G:G,ROW(G22))="","",INDEX('DATA INPUT - nonordered'!G:G,ROW(G22)))</f>
        <v>3.6361400000000001</v>
      </c>
      <c r="H22" s="38" cm="1">
        <f t="array" ref="H22">IF(INDEX('DATA INPUT - nonordered'!H:H,ROW(H22))="","",INDEX('DATA INPUT - nonordered'!H:H,ROW(H22)))</f>
        <v>85.010509999999996</v>
      </c>
      <c r="I22" s="73">
        <f t="shared" si="2"/>
        <v>34</v>
      </c>
      <c r="J22" s="73">
        <f t="shared" si="3"/>
        <v>0</v>
      </c>
      <c r="K22" s="65">
        <f t="shared" si="0"/>
        <v>8.4132734170402294E-3</v>
      </c>
      <c r="L22" s="65">
        <f t="shared" si="1"/>
        <v>91.596685342303289</v>
      </c>
      <c r="M22" s="65">
        <f t="shared" si="4"/>
        <v>2.5687103484179818</v>
      </c>
      <c r="N22" s="65">
        <f t="shared" si="5"/>
        <v>0.28573361172725992</v>
      </c>
      <c r="O22" s="65">
        <f t="shared" si="6"/>
        <v>9.3586067474692061E-4</v>
      </c>
      <c r="P22" s="65">
        <f t="shared" si="7"/>
        <v>8.7583520253776168E-7</v>
      </c>
      <c r="Q22" s="65">
        <f t="shared" si="8"/>
        <v>1.216616774672055E-2</v>
      </c>
    </row>
    <row r="23" spans="1:17"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7" cm="1">
        <f t="array" ref="G23">IF(INDEX('DATA INPUT - nonordered'!G:G,ROW(G23))="","",INDEX('DATA INPUT - nonordered'!G:G,ROW(G23)))</f>
        <v>2.5278770000000002</v>
      </c>
      <c r="H23" s="38" cm="1">
        <f t="array" ref="H23">IF(INDEX('DATA INPUT - nonordered'!H:H,ROW(H23))="","",INDEX('DATA INPUT - nonordered'!H:H,ROW(H23)))</f>
        <v>26.3322</v>
      </c>
      <c r="I23" s="73">
        <f t="shared" si="2"/>
        <v>34</v>
      </c>
      <c r="J23" s="73">
        <f t="shared" si="3"/>
        <v>0</v>
      </c>
      <c r="K23" s="65">
        <f t="shared" si="0"/>
        <v>2.6060306928188848E-3</v>
      </c>
      <c r="L23" s="65">
        <f t="shared" si="1"/>
        <v>91.596685342303289</v>
      </c>
      <c r="M23" s="65">
        <f t="shared" si="4"/>
        <v>2.9483104494713941E-3</v>
      </c>
      <c r="N23" s="65">
        <f t="shared" si="5"/>
        <v>4.9098091959326347E-5</v>
      </c>
      <c r="O23" s="65">
        <f t="shared" si="6"/>
        <v>4.3398121330061788E-5</v>
      </c>
      <c r="P23" s="65">
        <f t="shared" si="7"/>
        <v>1.8833969349787638E-9</v>
      </c>
      <c r="Q23" s="65">
        <f t="shared" si="8"/>
        <v>2.7587750047011907E-4</v>
      </c>
    </row>
    <row r="24" spans="1:17"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7" cm="1">
        <f t="array" ref="G24">IF(INDEX('DATA INPUT - nonordered'!G:G,ROW(G24))="","",INDEX('DATA INPUT - nonordered'!G:G,ROW(G24)))</f>
        <v>3.9083299999999999</v>
      </c>
      <c r="H24" s="38" cm="1">
        <f t="array" ref="H24">IF(INDEX('DATA INPUT - nonordered'!H:H,ROW(H24))="","",INDEX('DATA INPUT - nonordered'!H:H,ROW(H24)))</f>
        <v>51.94059</v>
      </c>
      <c r="I24" s="73">
        <f t="shared" si="2"/>
        <v>34</v>
      </c>
      <c r="J24" s="73">
        <f t="shared" si="3"/>
        <v>0</v>
      </c>
      <c r="K24" s="65">
        <f t="shared" si="0"/>
        <v>5.1404277554902983E-3</v>
      </c>
      <c r="L24" s="65">
        <f t="shared" si="1"/>
        <v>91.596685342303289</v>
      </c>
      <c r="M24" s="65">
        <f t="shared" si="4"/>
        <v>1.7067003525033426</v>
      </c>
      <c r="N24" s="65">
        <f t="shared" si="5"/>
        <v>0.13401055030502484</v>
      </c>
      <c r="O24" s="65">
        <f t="shared" si="6"/>
        <v>4.036277084645E-4</v>
      </c>
      <c r="P24" s="65">
        <f t="shared" si="7"/>
        <v>1.6291532704030341E-7</v>
      </c>
      <c r="Q24" s="65">
        <f t="shared" si="8"/>
        <v>6.1022077722805348E-3</v>
      </c>
    </row>
    <row r="25" spans="1:17"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7" cm="1">
        <f t="array" ref="G25">IF(INDEX('DATA INPUT - nonordered'!G:G,ROW(G25))="","",INDEX('DATA INPUT - nonordered'!G:G,ROW(G25)))</f>
        <v>2.4048400000000001</v>
      </c>
      <c r="H25" s="38" cm="1">
        <f t="array" ref="H25">IF(INDEX('DATA INPUT - nonordered'!H:H,ROW(H25))="","",INDEX('DATA INPUT - nonordered'!H:H,ROW(H25)))</f>
        <v>74.518829999999994</v>
      </c>
      <c r="I25" s="73">
        <f t="shared" si="2"/>
        <v>34</v>
      </c>
      <c r="J25" s="73">
        <f t="shared" si="3"/>
        <v>0</v>
      </c>
      <c r="K25" s="65">
        <f t="shared" si="0"/>
        <v>7.3749385988619515E-3</v>
      </c>
      <c r="L25" s="65">
        <f t="shared" si="1"/>
        <v>91.596685342303289</v>
      </c>
      <c r="M25" s="65">
        <f t="shared" si="4"/>
        <v>0.1448830625221828</v>
      </c>
      <c r="N25" s="65">
        <f t="shared" si="5"/>
        <v>6.1794297631379931E-3</v>
      </c>
      <c r="O25" s="65">
        <f t="shared" si="6"/>
        <v>3.145496394524733E-4</v>
      </c>
      <c r="P25" s="65">
        <f t="shared" si="7"/>
        <v>9.8941475679680944E-8</v>
      </c>
      <c r="Q25" s="65">
        <f t="shared" si="8"/>
        <v>1.7923880404443933E-3</v>
      </c>
    </row>
    <row r="26" spans="1:17"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7" cm="1">
        <f t="array" ref="G26">IF(INDEX('DATA INPUT - nonordered'!G:G,ROW(G26))="","",INDEX('DATA INPUT - nonordered'!G:G,ROW(G26)))</f>
        <v>2.9003359999999998</v>
      </c>
      <c r="H26" s="38" cm="1">
        <f t="array" ref="H26">IF(INDEX('DATA INPUT - nonordered'!H:H,ROW(H26))="","",INDEX('DATA INPUT - nonordered'!H:H,ROW(H26)))</f>
        <v>617.09230000000002</v>
      </c>
      <c r="I26" s="73">
        <f t="shared" si="2"/>
        <v>34</v>
      </c>
      <c r="J26" s="73">
        <f t="shared" si="3"/>
        <v>0</v>
      </c>
      <c r="K26" s="65">
        <f t="shared" si="0"/>
        <v>6.1072051484577783E-2</v>
      </c>
      <c r="L26" s="65">
        <f t="shared" si="1"/>
        <v>91.596685342303289</v>
      </c>
      <c r="M26" s="65">
        <f t="shared" si="4"/>
        <v>0.15724577173571491</v>
      </c>
      <c r="N26" s="65">
        <f t="shared" si="5"/>
        <v>8.0782652940779409E-2</v>
      </c>
      <c r="O26" s="65">
        <f t="shared" si="6"/>
        <v>3.1374848970514534E-2</v>
      </c>
      <c r="P26" s="65">
        <f t="shared" si="7"/>
        <v>9.8438114792259702E-4</v>
      </c>
      <c r="Q26" s="65">
        <f t="shared" si="8"/>
        <v>0.23267129320332716</v>
      </c>
    </row>
    <row r="27" spans="1:17"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7" cm="1">
        <f t="array" ref="G27">IF(INDEX('DATA INPUT - nonordered'!G:G,ROW(G27))="","",INDEX('DATA INPUT - nonordered'!G:G,ROW(G27)))</f>
        <v>7.0518599999999996</v>
      </c>
      <c r="H27" s="38" cm="1">
        <f t="array" ref="H27">IF(INDEX('DATA INPUT - nonordered'!H:H,ROW(H27))="","",INDEX('DATA INPUT - nonordered'!H:H,ROW(H27)))</f>
        <v>180.49100000000001</v>
      </c>
      <c r="I27" s="73">
        <f t="shared" si="2"/>
        <v>34</v>
      </c>
      <c r="J27" s="73">
        <f t="shared" si="3"/>
        <v>0</v>
      </c>
      <c r="K27" s="65">
        <f t="shared" si="0"/>
        <v>1.7862734058588851E-2</v>
      </c>
      <c r="L27" s="65">
        <f t="shared" si="1"/>
        <v>91.596685342303289</v>
      </c>
      <c r="M27" s="65">
        <f t="shared" si="4"/>
        <v>13.412011704806162</v>
      </c>
      <c r="N27" s="65">
        <f t="shared" si="5"/>
        <v>11.913770220179542</v>
      </c>
      <c r="O27" s="65">
        <f t="shared" si="6"/>
        <v>1.5867307139460805E-2</v>
      </c>
      <c r="P27" s="65">
        <f t="shared" si="7"/>
        <v>2.5177143585798379E-4</v>
      </c>
      <c r="Q27" s="65">
        <f t="shared" si="8"/>
        <v>0.76112322097139917</v>
      </c>
    </row>
    <row r="28" spans="1:17"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7" cm="1">
        <f t="array" ref="G28">IF(INDEX('DATA INPUT - nonordered'!G:G,ROW(G28))="","",INDEX('DATA INPUT - nonordered'!G:G,ROW(G28)))</f>
        <v>7.2006810000000003</v>
      </c>
      <c r="H28" s="38" cm="1">
        <f t="array" ref="H28">IF(INDEX('DATA INPUT - nonordered'!H:H,ROW(H28))="","",INDEX('DATA INPUT - nonordered'!H:H,ROW(H28)))</f>
        <v>308.423</v>
      </c>
      <c r="I28" s="73">
        <f t="shared" si="2"/>
        <v>34</v>
      </c>
      <c r="J28" s="73">
        <f t="shared" si="3"/>
        <v>0</v>
      </c>
      <c r="K28" s="65">
        <f t="shared" si="0"/>
        <v>3.0523837900793663E-2</v>
      </c>
      <c r="L28" s="65">
        <f t="shared" si="1"/>
        <v>91.596685342303289</v>
      </c>
      <c r="M28" s="65">
        <f t="shared" si="4"/>
        <v>0.97081175184430102</v>
      </c>
      <c r="N28" s="65">
        <f t="shared" si="5"/>
        <v>1.5364601700962264</v>
      </c>
      <c r="O28" s="65">
        <f t="shared" si="6"/>
        <v>4.8308707722117365E-2</v>
      </c>
      <c r="P28" s="65">
        <f t="shared" si="7"/>
        <v>2.3337312417809619E-3</v>
      </c>
      <c r="Q28" s="65">
        <f t="shared" si="8"/>
        <v>2.3542188511797701</v>
      </c>
    </row>
    <row r="29" spans="1:17"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7" cm="1">
        <f t="array" ref="G29">IF(INDEX('DATA INPUT - nonordered'!G:G,ROW(G29))="","",INDEX('DATA INPUT - nonordered'!G:G,ROW(G29)))</f>
        <v>0.44766240000000002</v>
      </c>
      <c r="H29" s="38" cm="1">
        <f t="array" ref="H29">IF(INDEX('DATA INPUT - nonordered'!H:H,ROW(H29))="","",INDEX('DATA INPUT - nonordered'!H:H,ROW(H29)))</f>
        <v>77.267009999999999</v>
      </c>
      <c r="I29" s="73">
        <f t="shared" si="2"/>
        <v>34</v>
      </c>
      <c r="J29" s="73">
        <f t="shared" si="3"/>
        <v>0</v>
      </c>
      <c r="K29" s="65">
        <f t="shared" si="0"/>
        <v>7.6469189662217241E-3</v>
      </c>
      <c r="L29" s="65">
        <f t="shared" si="1"/>
        <v>91.596685342303289</v>
      </c>
      <c r="M29" s="65">
        <f t="shared" si="4"/>
        <v>0.46572355712836161</v>
      </c>
      <c r="N29" s="65">
        <f t="shared" si="5"/>
        <v>7.1370038548901229E-4</v>
      </c>
      <c r="O29" s="65">
        <f t="shared" si="6"/>
        <v>1.1718559068918798E-5</v>
      </c>
      <c r="P29" s="65">
        <f t="shared" si="7"/>
        <v>1.3732462665173901E-10</v>
      </c>
      <c r="Q29" s="65">
        <f t="shared" si="8"/>
        <v>2.3126392688970962E-6</v>
      </c>
    </row>
    <row r="30" spans="1:17"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7" cm="1">
        <f t="array" ref="G30">IF(INDEX('DATA INPUT - nonordered'!G:G,ROW(G30))="","",INDEX('DATA INPUT - nonordered'!G:G,ROW(G30)))</f>
        <v>2.9314879999999999</v>
      </c>
      <c r="H30" s="38" cm="1">
        <f t="array" ref="H30">IF(INDEX('DATA INPUT - nonordered'!H:H,ROW(H30))="","",INDEX('DATA INPUT - nonordered'!H:H,ROW(H30)))</f>
        <v>164.39859999999999</v>
      </c>
      <c r="I30" s="73">
        <f t="shared" si="2"/>
        <v>34</v>
      </c>
      <c r="J30" s="73">
        <f t="shared" si="3"/>
        <v>0</v>
      </c>
      <c r="K30" s="65">
        <f t="shared" si="0"/>
        <v>1.6270110262585531E-2</v>
      </c>
      <c r="L30" s="65">
        <f t="shared" si="1"/>
        <v>91.596685342303289</v>
      </c>
      <c r="M30" s="65">
        <f t="shared" si="4"/>
        <v>1.6929900773353029E-2</v>
      </c>
      <c r="N30" s="65">
        <f t="shared" si="5"/>
        <v>2.3671247720436811E-3</v>
      </c>
      <c r="O30" s="65">
        <f t="shared" si="6"/>
        <v>2.274873406645526E-3</v>
      </c>
      <c r="P30" s="65">
        <f t="shared" si="7"/>
        <v>5.175049016263021E-6</v>
      </c>
      <c r="Q30" s="65">
        <f t="shared" si="8"/>
        <v>1.8918435113362411E-2</v>
      </c>
    </row>
    <row r="31" spans="1:17"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7" cm="1">
        <f t="array" ref="G31">IF(INDEX('DATA INPUT - nonordered'!G:G,ROW(G31))="","",INDEX('DATA INPUT - nonordered'!G:G,ROW(G31)))</f>
        <v>2.5256669999999999</v>
      </c>
      <c r="H31" s="38" cm="1">
        <f t="array" ref="H31">IF(INDEX('DATA INPUT - nonordered'!H:H,ROW(H31))="","",INDEX('DATA INPUT - nonordered'!H:H,ROW(H31)))</f>
        <v>309.49369999999999</v>
      </c>
      <c r="I31" s="73">
        <f t="shared" si="2"/>
        <v>34</v>
      </c>
      <c r="J31" s="73">
        <f t="shared" si="3"/>
        <v>0</v>
      </c>
      <c r="K31" s="65">
        <f t="shared" si="0"/>
        <v>3.0629802349749737E-2</v>
      </c>
      <c r="L31" s="65">
        <f t="shared" si="1"/>
        <v>91.596685342303289</v>
      </c>
      <c r="M31" s="65">
        <f t="shared" si="4"/>
        <v>4.3601534605211649E-2</v>
      </c>
      <c r="N31" s="65">
        <f t="shared" si="5"/>
        <v>8.5191869563672543E-3</v>
      </c>
      <c r="O31" s="65">
        <f t="shared" si="6"/>
        <v>5.9846749665298481E-3</v>
      </c>
      <c r="P31" s="65">
        <f t="shared" si="7"/>
        <v>3.5816334455009034E-5</v>
      </c>
      <c r="Q31" s="65">
        <f t="shared" si="8"/>
        <v>3.5873361615254222E-2</v>
      </c>
    </row>
    <row r="32" spans="1:17"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7" cm="1">
        <f t="array" ref="G32">IF(INDEX('DATA INPUT - nonordered'!G:G,ROW(G32))="","",INDEX('DATA INPUT - nonordered'!G:G,ROW(G32)))</f>
        <v>1.4445460000000001</v>
      </c>
      <c r="H32" s="38" cm="1">
        <f t="array" ref="H32">IF(INDEX('DATA INPUT - nonordered'!H:H,ROW(H32))="","",INDEX('DATA INPUT - nonordered'!H:H,ROW(H32)))</f>
        <v>355.35610000000003</v>
      </c>
      <c r="I32" s="73">
        <f t="shared" si="2"/>
        <v>34</v>
      </c>
      <c r="J32" s="73">
        <f t="shared" si="3"/>
        <v>0</v>
      </c>
      <c r="K32" s="65">
        <f t="shared" si="0"/>
        <v>3.516868713895599E-2</v>
      </c>
      <c r="L32" s="65">
        <f t="shared" si="1"/>
        <v>91.596685342303289</v>
      </c>
      <c r="M32" s="65">
        <f t="shared" si="4"/>
        <v>0.82674199606902166</v>
      </c>
      <c r="N32" s="65">
        <f t="shared" si="5"/>
        <v>6.0672083271158687E-2</v>
      </c>
      <c r="O32" s="65">
        <f t="shared" si="6"/>
        <v>2.5809230990776061E-3</v>
      </c>
      <c r="P32" s="65">
        <f t="shared" si="7"/>
        <v>6.6611640433523538E-6</v>
      </c>
      <c r="Q32" s="65">
        <f t="shared" si="8"/>
        <v>5.0134951143215572E-3</v>
      </c>
    </row>
    <row r="33" spans="1:17"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7" cm="1">
        <f t="array" ref="G33">IF(INDEX('DATA INPUT - nonordered'!G:G,ROW(G33))="","",INDEX('DATA INPUT - nonordered'!G:G,ROW(G33)))</f>
        <v>2.7707519999999999</v>
      </c>
      <c r="H33" s="38" cm="1">
        <f t="array" ref="H33">IF(INDEX('DATA INPUT - nonordered'!H:H,ROW(H33))="","",INDEX('DATA INPUT - nonordered'!H:H,ROW(H33)))</f>
        <v>119.8061</v>
      </c>
      <c r="I33" s="73">
        <f t="shared" si="2"/>
        <v>34</v>
      </c>
      <c r="J33" s="73">
        <f t="shared" si="3"/>
        <v>0</v>
      </c>
      <c r="K33" s="65">
        <f t="shared" si="0"/>
        <v>1.1856904238420207E-2</v>
      </c>
      <c r="L33" s="65">
        <f t="shared" si="1"/>
        <v>91.596685342303289</v>
      </c>
      <c r="M33" s="65">
        <f t="shared" si="4"/>
        <v>0.57038436020738992</v>
      </c>
      <c r="N33" s="65">
        <f t="shared" si="5"/>
        <v>5.1919945973235244E-2</v>
      </c>
      <c r="O33" s="65">
        <f t="shared" si="6"/>
        <v>1.079289458856774E-3</v>
      </c>
      <c r="P33" s="65">
        <f t="shared" si="7"/>
        <v>1.1648657359993481E-6</v>
      </c>
      <c r="Q33" s="65">
        <f t="shared" si="8"/>
        <v>8.0904546398093621E-3</v>
      </c>
    </row>
    <row r="34" spans="1:17"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7" cm="1">
        <f t="array" ref="G34">IF(INDEX('DATA INPUT - nonordered'!G:G,ROW(G34))="","",INDEX('DATA INPUT - nonordered'!G:G,ROW(G34)))</f>
        <v>1.8607739999999999</v>
      </c>
      <c r="H34" s="38" cm="1">
        <f t="array" ref="H34">IF(INDEX('DATA INPUT - nonordered'!H:H,ROW(H34))="","",INDEX('DATA INPUT - nonordered'!H:H,ROW(H34)))</f>
        <v>1979.521</v>
      </c>
      <c r="I34" s="73">
        <f t="shared" si="2"/>
        <v>34</v>
      </c>
      <c r="J34" s="73">
        <f t="shared" si="3"/>
        <v>0</v>
      </c>
      <c r="K34" s="65">
        <f t="shared" si="0"/>
        <v>0.19590814603715342</v>
      </c>
      <c r="L34" s="65">
        <f t="shared" si="1"/>
        <v>91.596685342303289</v>
      </c>
      <c r="M34" s="65">
        <f t="shared" si="4"/>
        <v>0.60533258811232704</v>
      </c>
      <c r="N34" s="65">
        <f t="shared" si="5"/>
        <v>0.41061405218308789</v>
      </c>
      <c r="O34" s="65">
        <f t="shared" si="6"/>
        <v>0.13288998358876489</v>
      </c>
      <c r="P34" s="65">
        <f t="shared" si="7"/>
        <v>1.7659747738222202E-2</v>
      </c>
      <c r="Q34" s="65">
        <f t="shared" si="8"/>
        <v>0.29750264480150446</v>
      </c>
    </row>
    <row r="35" spans="1:17"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7" cm="1">
        <f t="array" ref="G35">IF(INDEX('DATA INPUT - nonordered'!G:G,ROW(G35))="","",INDEX('DATA INPUT - nonordered'!G:G,ROW(G35)))</f>
        <v>3.492804</v>
      </c>
      <c r="H35" s="38" cm="1">
        <f t="array" ref="H35">IF(INDEX('DATA INPUT - nonordered'!H:H,ROW(H35))="","",INDEX('DATA INPUT - nonordered'!H:H,ROW(H35)))</f>
        <v>211.84630000000001</v>
      </c>
      <c r="I35" s="73">
        <f t="shared" si="2"/>
        <v>34</v>
      </c>
      <c r="J35" s="73">
        <f t="shared" si="3"/>
        <v>0</v>
      </c>
      <c r="K35" s="65">
        <f t="shared" si="0"/>
        <v>2.0965888150633723E-2</v>
      </c>
      <c r="L35" s="65">
        <f t="shared" si="1"/>
        <v>91.596685342303289</v>
      </c>
      <c r="M35" s="65">
        <f t="shared" si="4"/>
        <v>0.18768236983409325</v>
      </c>
      <c r="N35" s="65">
        <f t="shared" si="5"/>
        <v>4.8004856367206264E-2</v>
      </c>
      <c r="O35" s="65">
        <f t="shared" si="6"/>
        <v>5.3625945269754113E-3</v>
      </c>
      <c r="P35" s="65">
        <f t="shared" si="7"/>
        <v>2.875742006074664E-5</v>
      </c>
      <c r="Q35" s="65">
        <f t="shared" si="8"/>
        <v>6.2707435465206185E-2</v>
      </c>
    </row>
    <row r="36" spans="1:17"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7" cm="1">
        <f t="array" ref="G36">IF(INDEX('DATA INPUT - nonordered'!G:G,ROW(G36))="","",INDEX('DATA INPUT - nonordered'!G:G,ROW(G36)))</f>
        <v>1.6206659999999999</v>
      </c>
      <c r="H36" s="38" cm="1">
        <f t="array" ref="H36">IF(INDEX('DATA INPUT - nonordered'!H:H,ROW(H36))="","",INDEX('DATA INPUT - nonordered'!H:H,ROW(H36)))</f>
        <v>223.6183</v>
      </c>
      <c r="I36" s="73">
        <f t="shared" si="2"/>
        <v>34</v>
      </c>
      <c r="J36" s="73">
        <f t="shared" si="3"/>
        <v>0</v>
      </c>
      <c r="K36" s="65">
        <f t="shared" si="0"/>
        <v>2.2130932974684273E-2</v>
      </c>
      <c r="L36" s="65">
        <f t="shared" si="1"/>
        <v>91.596685342303289</v>
      </c>
      <c r="M36" s="65">
        <f t="shared" si="4"/>
        <v>0.22439187372001229</v>
      </c>
      <c r="N36" s="65">
        <f t="shared" si="5"/>
        <v>1.3043492421577273E-2</v>
      </c>
      <c r="O36" s="65">
        <f t="shared" si="6"/>
        <v>1.2864309734224768E-3</v>
      </c>
      <c r="P36" s="65">
        <f t="shared" si="7"/>
        <v>1.6549046493807011E-6</v>
      </c>
      <c r="Q36" s="65">
        <f t="shared" si="8"/>
        <v>3.2309850380469714E-3</v>
      </c>
    </row>
    <row r="37" spans="1:17"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7" cm="1">
        <f t="array" ref="G37">IF(INDEX('DATA INPUT - nonordered'!G:G,ROW(G37))="","",INDEX('DATA INPUT - nonordered'!G:G,ROW(G37)))</f>
        <v>7.1951549999999997</v>
      </c>
      <c r="H37" s="38" cm="1">
        <f t="array" ref="H37">IF(INDEX('DATA INPUT - nonordered'!H:H,ROW(H37))="","",INDEX('DATA INPUT - nonordered'!H:H,ROW(H37)))</f>
        <v>39.138280000000002</v>
      </c>
      <c r="I37" s="73">
        <f t="shared" si="2"/>
        <v>34</v>
      </c>
      <c r="J37" s="73">
        <f t="shared" si="3"/>
        <v>0</v>
      </c>
      <c r="K37" s="65">
        <f t="shared" si="0"/>
        <v>3.8734157777982662E-3</v>
      </c>
      <c r="L37" s="65">
        <f t="shared" si="1"/>
        <v>91.596685342303289</v>
      </c>
      <c r="M37" s="65">
        <f t="shared" si="4"/>
        <v>1.1927818377841255</v>
      </c>
      <c r="N37" s="65">
        <f t="shared" si="5"/>
        <v>0.23918582760517282</v>
      </c>
      <c r="O37" s="65">
        <f t="shared" si="6"/>
        <v>7.7672725147520899E-4</v>
      </c>
      <c r="P37" s="65">
        <f t="shared" si="7"/>
        <v>6.0330522318423253E-7</v>
      </c>
      <c r="Q37" s="65">
        <f t="shared" si="8"/>
        <v>3.9900460851337229E-2</v>
      </c>
    </row>
    <row r="38" spans="1:17"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7" cm="1">
        <f t="array" ref="G38">IF(INDEX('DATA INPUT - nonordered'!G:G,ROW(G38))="","",INDEX('DATA INPUT - nonordered'!G:G,ROW(G38)))</f>
        <v>2.6589160000000001</v>
      </c>
      <c r="H38" s="38" cm="1">
        <f t="array" ref="H38">IF(INDEX('DATA INPUT - nonordered'!H:H,ROW(H38))="","",INDEX('DATA INPUT - nonordered'!H:H,ROW(H38)))</f>
        <v>55.924329999999998</v>
      </c>
      <c r="I38" s="73">
        <f t="shared" si="2"/>
        <v>34</v>
      </c>
      <c r="J38" s="73">
        <f t="shared" si="3"/>
        <v>0</v>
      </c>
      <c r="K38" s="65">
        <f t="shared" si="0"/>
        <v>5.5346883456502656E-3</v>
      </c>
      <c r="L38" s="65">
        <f t="shared" si="1"/>
        <v>91.596685342303289</v>
      </c>
      <c r="M38" s="65">
        <f t="shared" si="4"/>
        <v>0.11672811959580545</v>
      </c>
      <c r="N38" s="65">
        <f t="shared" si="5"/>
        <v>4.5674930510729425E-3</v>
      </c>
      <c r="O38" s="65">
        <f t="shared" si="6"/>
        <v>2.1656864383790174E-4</v>
      </c>
      <c r="P38" s="65">
        <f t="shared" si="7"/>
        <v>4.690197749378793E-8</v>
      </c>
      <c r="Q38" s="65">
        <f t="shared" si="8"/>
        <v>1.5142029557775585E-3</v>
      </c>
    </row>
    <row r="39" spans="1:17"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7" cm="1">
        <f t="array" ref="G39">IF(INDEX('DATA INPUT - nonordered'!G:G,ROW(G39))="","",INDEX('DATA INPUT - nonordered'!G:G,ROW(G39)))</f>
        <v>1.01874</v>
      </c>
      <c r="H39" s="38" cm="1">
        <f t="array" ref="H39">IF(INDEX('DATA INPUT - nonordered'!H:H,ROW(H39))="","",INDEX('DATA INPUT - nonordered'!H:H,ROW(H39)))</f>
        <v>195.2602</v>
      </c>
      <c r="I39" s="73">
        <f t="shared" si="2"/>
        <v>34</v>
      </c>
      <c r="J39" s="73">
        <f t="shared" si="3"/>
        <v>0</v>
      </c>
      <c r="K39" s="65">
        <f t="shared" si="0"/>
        <v>1.9324404124454242E-2</v>
      </c>
      <c r="L39" s="65">
        <f t="shared" si="1"/>
        <v>91.596685342303289</v>
      </c>
      <c r="M39" s="65">
        <f t="shared" si="4"/>
        <v>0.70284958914633511</v>
      </c>
      <c r="N39" s="65">
        <f t="shared" si="5"/>
        <v>1.4095978345092335E-2</v>
      </c>
      <c r="O39" s="65">
        <f t="shared" si="6"/>
        <v>3.8755999331374207E-4</v>
      </c>
      <c r="P39" s="65">
        <f t="shared" si="7"/>
        <v>1.5020274841734785E-7</v>
      </c>
      <c r="Q39" s="65">
        <f t="shared" si="8"/>
        <v>3.8682665579368249E-4</v>
      </c>
    </row>
    <row r="40" spans="1:17"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7" cm="1">
        <f t="array" ref="G40">IF(INDEX('DATA INPUT - nonordered'!G:G,ROW(G40))="","",INDEX('DATA INPUT - nonordered'!G:G,ROW(G40)))</f>
        <v>1.6487989999999999</v>
      </c>
      <c r="H40" s="38" cm="1">
        <f t="array" ref="H40">IF(INDEX('DATA INPUT - nonordered'!H:H,ROW(H40))="","",INDEX('DATA INPUT - nonordered'!H:H,ROW(H40)))</f>
        <v>133.29509999999999</v>
      </c>
      <c r="I40" s="73">
        <f t="shared" si="2"/>
        <v>34</v>
      </c>
      <c r="J40" s="73">
        <f t="shared" si="3"/>
        <v>0</v>
      </c>
      <c r="K40" s="65">
        <f t="shared" si="0"/>
        <v>1.3191876174507351E-2</v>
      </c>
      <c r="L40" s="65">
        <f t="shared" si="1"/>
        <v>91.596685342303289</v>
      </c>
      <c r="M40" s="65">
        <f t="shared" si="4"/>
        <v>0.49326011855354129</v>
      </c>
      <c r="N40" s="65">
        <f t="shared" si="5"/>
        <v>1.7689599477726494E-2</v>
      </c>
      <c r="O40" s="65">
        <f t="shared" si="6"/>
        <v>4.7309522320821421E-4</v>
      </c>
      <c r="P40" s="65">
        <f t="shared" si="7"/>
        <v>2.2381909022243001E-7</v>
      </c>
      <c r="Q40" s="65">
        <f t="shared" si="8"/>
        <v>1.2524183613137638E-3</v>
      </c>
    </row>
    <row r="41" spans="1:17"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7" t="str" cm="1">
        <f t="array" ref="G41">IF(INDEX('DATA INPUT - nonordered'!G:G,ROW(G41))="","",INDEX('DATA INPUT - nonordered'!G:G,ROW(G41)))</f>
        <v/>
      </c>
      <c r="H41" s="38" t="str" cm="1">
        <f t="array" ref="H41">IF(INDEX('DATA INPUT - nonordered'!H:H,ROW(H41))="","",INDEX('DATA INPUT - nonordered'!H:H,ROW(H41)))</f>
        <v/>
      </c>
      <c r="I41" s="73" t="str">
        <f t="shared" si="2"/>
        <v/>
      </c>
      <c r="J41" s="73" t="str">
        <f t="shared" si="3"/>
        <v/>
      </c>
      <c r="K41" s="65" t="str">
        <f t="shared" si="0"/>
        <v/>
      </c>
      <c r="L41" s="65" t="str">
        <f t="shared" si="1"/>
        <v/>
      </c>
      <c r="M41" s="65" t="str">
        <f t="shared" si="4"/>
        <v/>
      </c>
      <c r="N41" s="65" t="str">
        <f t="shared" si="5"/>
        <v/>
      </c>
      <c r="O41" s="65" t="str">
        <f t="shared" si="6"/>
        <v/>
      </c>
      <c r="P41" s="65" t="str">
        <f t="shared" si="7"/>
        <v/>
      </c>
      <c r="Q41" s="65" t="str">
        <f t="shared" si="8"/>
        <v/>
      </c>
    </row>
    <row r="42" spans="1:17"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7" t="str" cm="1">
        <f t="array" ref="G42">IF(INDEX('DATA INPUT - nonordered'!G:G,ROW(G42))="","",INDEX('DATA INPUT - nonordered'!G:G,ROW(G42)))</f>
        <v/>
      </c>
      <c r="H42" s="38" t="str" cm="1">
        <f t="array" ref="H42">IF(INDEX('DATA INPUT - nonordered'!H:H,ROW(H42))="","",INDEX('DATA INPUT - nonordered'!H:H,ROW(H42)))</f>
        <v/>
      </c>
      <c r="I42" s="73" t="str">
        <f t="shared" si="2"/>
        <v/>
      </c>
      <c r="J42" s="73" t="str">
        <f t="shared" si="3"/>
        <v/>
      </c>
      <c r="K42" s="65" t="str">
        <f t="shared" si="0"/>
        <v/>
      </c>
      <c r="L42" s="65" t="str">
        <f t="shared" si="1"/>
        <v/>
      </c>
      <c r="M42" s="65" t="str">
        <f t="shared" si="4"/>
        <v/>
      </c>
      <c r="N42" s="65" t="str">
        <f t="shared" si="5"/>
        <v/>
      </c>
      <c r="O42" s="65" t="str">
        <f t="shared" si="6"/>
        <v/>
      </c>
      <c r="P42" s="65" t="str">
        <f t="shared" si="7"/>
        <v/>
      </c>
      <c r="Q42" s="65" t="str">
        <f t="shared" si="8"/>
        <v/>
      </c>
    </row>
    <row r="43" spans="1:17"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7" t="str" cm="1">
        <f t="array" ref="G43">IF(INDEX('DATA INPUT - nonordered'!G:G,ROW(G43))="","",INDEX('DATA INPUT - nonordered'!G:G,ROW(G43)))</f>
        <v/>
      </c>
      <c r="H43" s="38" t="str" cm="1">
        <f t="array" ref="H43">IF(INDEX('DATA INPUT - nonordered'!H:H,ROW(H43))="","",INDEX('DATA INPUT - nonordered'!H:H,ROW(H43)))</f>
        <v/>
      </c>
      <c r="I43" s="73" t="str">
        <f t="shared" si="2"/>
        <v/>
      </c>
      <c r="J43" s="73" t="str">
        <f t="shared" si="3"/>
        <v/>
      </c>
      <c r="K43" s="65" t="str">
        <f t="shared" si="0"/>
        <v/>
      </c>
      <c r="L43" s="65" t="str">
        <f t="shared" si="1"/>
        <v/>
      </c>
      <c r="M43" s="65" t="str">
        <f t="shared" si="4"/>
        <v/>
      </c>
      <c r="N43" s="65" t="str">
        <f t="shared" si="5"/>
        <v/>
      </c>
      <c r="O43" s="65" t="str">
        <f t="shared" si="6"/>
        <v/>
      </c>
      <c r="P43" s="65" t="str">
        <f t="shared" si="7"/>
        <v/>
      </c>
      <c r="Q43" s="65" t="str">
        <f t="shared" si="8"/>
        <v/>
      </c>
    </row>
    <row r="44" spans="1:17"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7" t="str" cm="1">
        <f t="array" ref="G44">IF(INDEX('DATA INPUT - nonordered'!G:G,ROW(G44))="","",INDEX('DATA INPUT - nonordered'!G:G,ROW(G44)))</f>
        <v/>
      </c>
      <c r="H44" s="38" t="str" cm="1">
        <f t="array" ref="H44">IF(INDEX('DATA INPUT - nonordered'!H:H,ROW(H44))="","",INDEX('DATA INPUT - nonordered'!H:H,ROW(H44)))</f>
        <v/>
      </c>
      <c r="I44" s="73" t="str">
        <f t="shared" si="2"/>
        <v/>
      </c>
      <c r="J44" s="73" t="str">
        <f t="shared" si="3"/>
        <v/>
      </c>
      <c r="K44" s="65" t="str">
        <f t="shared" si="0"/>
        <v/>
      </c>
      <c r="L44" s="65" t="str">
        <f t="shared" si="1"/>
        <v/>
      </c>
      <c r="M44" s="65" t="str">
        <f t="shared" si="4"/>
        <v/>
      </c>
      <c r="N44" s="65" t="str">
        <f t="shared" si="5"/>
        <v/>
      </c>
      <c r="O44" s="65" t="str">
        <f t="shared" si="6"/>
        <v/>
      </c>
      <c r="P44" s="65" t="str">
        <f t="shared" si="7"/>
        <v/>
      </c>
      <c r="Q44" s="65" t="str">
        <f t="shared" si="8"/>
        <v/>
      </c>
    </row>
    <row r="45" spans="1:17"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7" t="str" cm="1">
        <f t="array" ref="G45">IF(INDEX('DATA INPUT - nonordered'!G:G,ROW(G45))="","",INDEX('DATA INPUT - nonordered'!G:G,ROW(G45)))</f>
        <v/>
      </c>
      <c r="H45" s="38" t="str" cm="1">
        <f t="array" ref="H45">IF(INDEX('DATA INPUT - nonordered'!H:H,ROW(H45))="","",INDEX('DATA INPUT - nonordered'!H:H,ROW(H45)))</f>
        <v/>
      </c>
      <c r="I45" s="73" t="str">
        <f t="shared" si="2"/>
        <v/>
      </c>
      <c r="J45" s="73" t="str">
        <f t="shared" si="3"/>
        <v/>
      </c>
      <c r="K45" s="65" t="str">
        <f t="shared" si="0"/>
        <v/>
      </c>
      <c r="L45" s="65" t="str">
        <f t="shared" si="1"/>
        <v/>
      </c>
      <c r="M45" s="65" t="str">
        <f t="shared" si="4"/>
        <v/>
      </c>
      <c r="N45" s="65" t="str">
        <f t="shared" si="5"/>
        <v/>
      </c>
      <c r="O45" s="65" t="str">
        <f t="shared" si="6"/>
        <v/>
      </c>
      <c r="P45" s="65" t="str">
        <f t="shared" si="7"/>
        <v/>
      </c>
      <c r="Q45" s="65" t="str">
        <f t="shared" si="8"/>
        <v/>
      </c>
    </row>
    <row r="46" spans="1:17"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7" t="str" cm="1">
        <f t="array" ref="G46">IF(INDEX('DATA INPUT - nonordered'!G:G,ROW(G46))="","",INDEX('DATA INPUT - nonordered'!G:G,ROW(G46)))</f>
        <v/>
      </c>
      <c r="H46" s="38" t="str" cm="1">
        <f t="array" ref="H46">IF(INDEX('DATA INPUT - nonordered'!H:H,ROW(H46))="","",INDEX('DATA INPUT - nonordered'!H:H,ROW(H46)))</f>
        <v/>
      </c>
      <c r="I46" s="73" t="str">
        <f t="shared" si="2"/>
        <v/>
      </c>
      <c r="J46" s="73" t="str">
        <f t="shared" si="3"/>
        <v/>
      </c>
      <c r="K46" s="65" t="str">
        <f t="shared" si="0"/>
        <v/>
      </c>
      <c r="L46" s="65" t="str">
        <f t="shared" si="1"/>
        <v/>
      </c>
      <c r="M46" s="65" t="str">
        <f t="shared" si="4"/>
        <v/>
      </c>
      <c r="N46" s="65" t="str">
        <f t="shared" si="5"/>
        <v/>
      </c>
      <c r="O46" s="65" t="str">
        <f t="shared" si="6"/>
        <v/>
      </c>
      <c r="P46" s="65" t="str">
        <f t="shared" si="7"/>
        <v/>
      </c>
      <c r="Q46" s="65" t="str">
        <f t="shared" si="8"/>
        <v/>
      </c>
    </row>
    <row r="47" spans="1:17"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7" t="str" cm="1">
        <f t="array" ref="G47">IF(INDEX('DATA INPUT - nonordered'!G:G,ROW(G47))="","",INDEX('DATA INPUT - nonordered'!G:G,ROW(G47)))</f>
        <v/>
      </c>
      <c r="H47" s="38" t="str" cm="1">
        <f t="array" ref="H47">IF(INDEX('DATA INPUT - nonordered'!H:H,ROW(H47))="","",INDEX('DATA INPUT - nonordered'!H:H,ROW(H47)))</f>
        <v/>
      </c>
      <c r="I47" s="73" t="str">
        <f t="shared" si="2"/>
        <v/>
      </c>
      <c r="J47" s="73" t="str">
        <f t="shared" si="3"/>
        <v/>
      </c>
      <c r="K47" s="65" t="str">
        <f t="shared" si="0"/>
        <v/>
      </c>
      <c r="L47" s="65" t="str">
        <f t="shared" si="1"/>
        <v/>
      </c>
      <c r="M47" s="65" t="str">
        <f t="shared" si="4"/>
        <v/>
      </c>
      <c r="N47" s="65" t="str">
        <f t="shared" si="5"/>
        <v/>
      </c>
      <c r="O47" s="65" t="str">
        <f t="shared" si="6"/>
        <v/>
      </c>
      <c r="P47" s="65" t="str">
        <f t="shared" si="7"/>
        <v/>
      </c>
      <c r="Q47" s="65" t="str">
        <f t="shared" si="8"/>
        <v/>
      </c>
    </row>
    <row r="48" spans="1:17"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7" t="str" cm="1">
        <f t="array" ref="G48">IF(INDEX('DATA INPUT - nonordered'!G:G,ROW(G48))="","",INDEX('DATA INPUT - nonordered'!G:G,ROW(G48)))</f>
        <v/>
      </c>
      <c r="H48" s="38" t="str" cm="1">
        <f t="array" ref="H48">IF(INDEX('DATA INPUT - nonordered'!H:H,ROW(H48))="","",INDEX('DATA INPUT - nonordered'!H:H,ROW(H48)))</f>
        <v/>
      </c>
      <c r="I48" s="73" t="str">
        <f t="shared" si="2"/>
        <v/>
      </c>
      <c r="J48" s="73" t="str">
        <f t="shared" si="3"/>
        <v/>
      </c>
      <c r="K48" s="65" t="str">
        <f t="shared" si="0"/>
        <v/>
      </c>
      <c r="L48" s="65" t="str">
        <f t="shared" si="1"/>
        <v/>
      </c>
      <c r="M48" s="65" t="str">
        <f t="shared" si="4"/>
        <v/>
      </c>
      <c r="N48" s="65" t="str">
        <f t="shared" si="5"/>
        <v/>
      </c>
      <c r="O48" s="65" t="str">
        <f t="shared" si="6"/>
        <v/>
      </c>
      <c r="P48" s="65" t="str">
        <f t="shared" si="7"/>
        <v/>
      </c>
      <c r="Q48" s="65" t="str">
        <f t="shared" si="8"/>
        <v/>
      </c>
    </row>
    <row r="49" spans="1:17"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7" t="str" cm="1">
        <f t="array" ref="G49">IF(INDEX('DATA INPUT - nonordered'!G:G,ROW(G49))="","",INDEX('DATA INPUT - nonordered'!G:G,ROW(G49)))</f>
        <v/>
      </c>
      <c r="H49" s="38" t="str" cm="1">
        <f t="array" ref="H49">IF(INDEX('DATA INPUT - nonordered'!H:H,ROW(H49))="","",INDEX('DATA INPUT - nonordered'!H:H,ROW(H49)))</f>
        <v/>
      </c>
      <c r="I49" s="73" t="str">
        <f t="shared" si="2"/>
        <v/>
      </c>
      <c r="J49" s="73" t="str">
        <f t="shared" si="3"/>
        <v/>
      </c>
      <c r="K49" s="65" t="str">
        <f t="shared" si="0"/>
        <v/>
      </c>
      <c r="L49" s="65" t="str">
        <f t="shared" si="1"/>
        <v/>
      </c>
      <c r="M49" s="65" t="str">
        <f t="shared" si="4"/>
        <v/>
      </c>
      <c r="N49" s="65" t="str">
        <f t="shared" si="5"/>
        <v/>
      </c>
      <c r="O49" s="65" t="str">
        <f t="shared" si="6"/>
        <v/>
      </c>
      <c r="P49" s="65" t="str">
        <f t="shared" si="7"/>
        <v/>
      </c>
      <c r="Q49" s="65" t="str">
        <f t="shared" si="8"/>
        <v/>
      </c>
    </row>
    <row r="50" spans="1:17"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7" t="str" cm="1">
        <f t="array" ref="G50">IF(INDEX('DATA INPUT - nonordered'!G:G,ROW(G50))="","",INDEX('DATA INPUT - nonordered'!G:G,ROW(G50)))</f>
        <v/>
      </c>
      <c r="H50" s="38" t="str" cm="1">
        <f t="array" ref="H50">IF(INDEX('DATA INPUT - nonordered'!H:H,ROW(H50))="","",INDEX('DATA INPUT - nonordered'!H:H,ROW(H50)))</f>
        <v/>
      </c>
      <c r="I50" s="73" t="str">
        <f t="shared" si="2"/>
        <v/>
      </c>
      <c r="J50" s="73" t="str">
        <f t="shared" si="3"/>
        <v/>
      </c>
      <c r="K50" s="65" t="str">
        <f t="shared" si="0"/>
        <v/>
      </c>
      <c r="L50" s="65" t="str">
        <f t="shared" si="1"/>
        <v/>
      </c>
      <c r="M50" s="65" t="str">
        <f t="shared" si="4"/>
        <v/>
      </c>
      <c r="N50" s="65" t="str">
        <f t="shared" si="5"/>
        <v/>
      </c>
      <c r="O50" s="65" t="str">
        <f t="shared" si="6"/>
        <v/>
      </c>
      <c r="P50" s="65" t="str">
        <f t="shared" si="7"/>
        <v/>
      </c>
      <c r="Q50" s="65" t="str">
        <f t="shared" si="8"/>
        <v/>
      </c>
    </row>
  </sheetData>
  <mergeCells count="2">
    <mergeCell ref="R3:U3"/>
    <mergeCell ref="I3:Q3"/>
  </mergeCells>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D572-ABF7-403D-87BD-196B9DDA832F}">
  <sheetPr codeName="Sheet22">
    <tabColor theme="9" tint="0.59999389629810485"/>
  </sheetPr>
  <dimension ref="A1:P50"/>
  <sheetViews>
    <sheetView zoomScaleNormal="100" workbookViewId="0">
      <pane ySplit="6" topLeftCell="A7" activePane="bottomLeft" state="frozen"/>
      <selection activeCell="C17" sqref="C17"/>
      <selection pane="bottomLeft" activeCell="H1" sqref="H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6" width="16" style="106" customWidth="1"/>
    <col min="7" max="7" width="16" style="105" customWidth="1"/>
    <col min="8" max="12" width="11.81640625" style="109" customWidth="1"/>
    <col min="13" max="13" width="11.81640625" style="107" customWidth="1"/>
    <col min="14" max="16384" width="9.1796875" style="107"/>
  </cols>
  <sheetData>
    <row r="1" spans="1:16" s="34" customFormat="1" ht="21">
      <c r="A1" s="62" t="s">
        <v>283</v>
      </c>
      <c r="F1" s="66"/>
      <c r="G1" s="70"/>
      <c r="H1" s="63"/>
      <c r="I1" s="63"/>
      <c r="J1" s="63"/>
      <c r="K1" s="63"/>
      <c r="L1" s="63"/>
    </row>
    <row r="2" spans="1:16" s="34" customFormat="1">
      <c r="F2" s="66"/>
      <c r="G2" s="70"/>
      <c r="H2" s="63"/>
      <c r="I2" s="63"/>
      <c r="J2" s="63"/>
      <c r="K2" s="63"/>
      <c r="L2" s="63"/>
    </row>
    <row r="3" spans="1:16" s="39" customFormat="1" ht="18.5" customHeight="1">
      <c r="A3" s="101" t="s">
        <v>463</v>
      </c>
      <c r="C3" s="101"/>
      <c r="D3" s="101"/>
      <c r="E3" s="101"/>
      <c r="F3" s="101"/>
      <c r="G3" s="101"/>
      <c r="H3" s="229" t="s">
        <v>213</v>
      </c>
      <c r="I3" s="229"/>
      <c r="J3" s="229"/>
      <c r="K3" s="229"/>
      <c r="L3" s="229"/>
      <c r="M3" s="40" t="s">
        <v>214</v>
      </c>
    </row>
    <row r="4" spans="1:16" s="47" customFormat="1" ht="52">
      <c r="A4" s="47" t="s">
        <v>516</v>
      </c>
      <c r="B4" s="47" t="s">
        <v>517</v>
      </c>
      <c r="C4" s="47" t="s">
        <v>215</v>
      </c>
      <c r="D4" s="47" t="s">
        <v>216</v>
      </c>
      <c r="E4" s="47" t="s">
        <v>217</v>
      </c>
      <c r="F4" s="67" t="s">
        <v>219</v>
      </c>
      <c r="G4" s="71" t="s">
        <v>245</v>
      </c>
      <c r="H4" s="47" t="s">
        <v>530</v>
      </c>
      <c r="I4" s="47" t="s">
        <v>534</v>
      </c>
      <c r="J4" s="47" t="s">
        <v>256</v>
      </c>
      <c r="K4" s="47" t="s">
        <v>248</v>
      </c>
      <c r="L4" s="64" t="s">
        <v>278</v>
      </c>
      <c r="M4" s="47" t="s">
        <v>284</v>
      </c>
    </row>
    <row r="5" spans="1:16" s="80" customFormat="1" ht="14">
      <c r="F5" s="81" t="s">
        <v>310</v>
      </c>
      <c r="G5" s="82" t="s">
        <v>343</v>
      </c>
      <c r="H5" s="149" t="str">
        <f>IF(AVERAGE(H7:H50)&lt;=2,"2 or fewer subgroups","")</f>
        <v/>
      </c>
      <c r="I5" s="149" t="str">
        <f>IF(SUM(I7:I50)&lt;&gt;0,"Missing estimate(s)","")</f>
        <v/>
      </c>
      <c r="J5" s="80" t="s">
        <v>345</v>
      </c>
      <c r="L5" s="80" t="s">
        <v>378</v>
      </c>
      <c r="M5" s="83" t="s">
        <v>511</v>
      </c>
      <c r="O5" s="83"/>
      <c r="P5" s="83"/>
    </row>
    <row r="6" spans="1:16" s="34" customFormat="1">
      <c r="A6" s="43" t="s">
        <v>516</v>
      </c>
      <c r="B6" s="43" t="s">
        <v>517</v>
      </c>
      <c r="C6" s="43" t="s">
        <v>83</v>
      </c>
      <c r="D6" s="43" t="s">
        <v>84</v>
      </c>
      <c r="E6" s="43" t="s">
        <v>85</v>
      </c>
      <c r="F6" s="75" t="s">
        <v>87</v>
      </c>
      <c r="G6" s="44" t="s">
        <v>105</v>
      </c>
      <c r="H6" s="45" t="s">
        <v>531</v>
      </c>
      <c r="I6" s="45" t="s">
        <v>532</v>
      </c>
      <c r="J6" s="45" t="s">
        <v>228</v>
      </c>
      <c r="K6" s="45" t="s">
        <v>251</v>
      </c>
      <c r="L6" s="45" t="s">
        <v>137</v>
      </c>
      <c r="M6" s="46" t="s">
        <v>23</v>
      </c>
    </row>
    <row r="7" spans="1:16"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8" cm="1">
        <f t="array" ref="G7">IF(INDEX('DATA INPUT - nonordered'!H:H,ROW(G7))="","",INDEX('DATA INPUT - nonordered'!H:H,ROW(G7)))</f>
        <v>230.20509999999999</v>
      </c>
      <c r="H7" s="73">
        <f>IF(E7="","",COUNTIF(E:E,"*?")-2)</f>
        <v>34</v>
      </c>
      <c r="I7" s="73">
        <f>IF(E7="","",IF(AND(E7&lt;&gt;"",F7=""),1,0))</f>
        <v>0</v>
      </c>
      <c r="J7" s="65">
        <f t="shared" ref="J7:J50" si="0">IFERROR(G7/SUM(G:G),"")</f>
        <v>2.2782811775827336E-2</v>
      </c>
      <c r="K7" s="65">
        <f t="shared" ref="K7:K50" si="1">IF(F7="","",SUMPRODUCT(J:J,F:F))</f>
        <v>91.596685342303289</v>
      </c>
      <c r="L7" s="65">
        <f>IFERROR(IF(H7&lt;=2,"",
IF(SUM(I:I)&lt;&gt;0,"",
J7*((F7-K7)^2))),"")</f>
        <v>0.28247337809878609</v>
      </c>
      <c r="M7" s="58">
        <f>IF(SUM(L:L)=0,"",SQRT(SUM(L:L)))</f>
        <v>7.1007204697063804</v>
      </c>
    </row>
    <row r="8" spans="1:16"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8" cm="1">
        <f t="array" ref="G8">IF(INDEX('DATA INPUT - nonordered'!H:H,ROW(G8))="","",INDEX('DATA INPUT - nonordered'!H:H,ROW(G8)))</f>
        <v>149.46270000000001</v>
      </c>
      <c r="H8" s="73">
        <f t="shared" ref="H8:H50" si="2">IF(E8="","",COUNTIF(E:E,"*?")-2)</f>
        <v>34</v>
      </c>
      <c r="I8" s="73">
        <f t="shared" ref="I8:I50" si="3">IF(E8="","",IF(AND(E8&lt;&gt;"",F8=""),1,0))</f>
        <v>0</v>
      </c>
      <c r="J8" s="65">
        <f t="shared" si="0"/>
        <v>1.4791942322767605E-2</v>
      </c>
      <c r="K8" s="65">
        <f t="shared" si="1"/>
        <v>91.596685342303289</v>
      </c>
      <c r="L8" s="65">
        <f t="shared" ref="L8:L50" si="4">IFERROR(IF(H8&lt;=2,"",
IF(SUM(I:I)&lt;&gt;0,"",
J8*((F8-K8)^2))),"")</f>
        <v>1.0445433206007837</v>
      </c>
    </row>
    <row r="9" spans="1:16"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8" cm="1">
        <f t="array" ref="G9">IF(INDEX('DATA INPUT - nonordered'!H:H,ROW(G9))="","",INDEX('DATA INPUT - nonordered'!H:H,ROW(G9)))</f>
        <v>55.665329999999997</v>
      </c>
      <c r="H9" s="73">
        <f t="shared" si="2"/>
        <v>34</v>
      </c>
      <c r="I9" s="73">
        <f t="shared" si="3"/>
        <v>0</v>
      </c>
      <c r="J9" s="65">
        <f t="shared" si="0"/>
        <v>5.50905577604195E-3</v>
      </c>
      <c r="K9" s="65">
        <f t="shared" si="1"/>
        <v>91.596685342303289</v>
      </c>
      <c r="L9" s="65">
        <f t="shared" si="4"/>
        <v>0.18617712729603261</v>
      </c>
    </row>
    <row r="10" spans="1:16"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8" cm="1">
        <f t="array" ref="G10">IF(INDEX('DATA INPUT - nonordered'!H:H,ROW(G10))="","",INDEX('DATA INPUT - nonordered'!H:H,ROW(G10)))</f>
        <v>451.26549999999997</v>
      </c>
      <c r="H10" s="73">
        <f t="shared" si="2"/>
        <v>34</v>
      </c>
      <c r="I10" s="73">
        <f t="shared" si="3"/>
        <v>0</v>
      </c>
      <c r="J10" s="65">
        <f t="shared" si="0"/>
        <v>4.4660595909580679E-2</v>
      </c>
      <c r="K10" s="65">
        <f t="shared" si="1"/>
        <v>91.596685342303289</v>
      </c>
      <c r="L10" s="65">
        <f t="shared" si="4"/>
        <v>5.6420568359448175</v>
      </c>
    </row>
    <row r="11" spans="1:16"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8" cm="1">
        <f t="array" ref="G11">IF(INDEX('DATA INPUT - nonordered'!H:H,ROW(G11))="","",INDEX('DATA INPUT - nonordered'!H:H,ROW(G11)))</f>
        <v>70.175399999999996</v>
      </c>
      <c r="H11" s="73">
        <f t="shared" si="2"/>
        <v>34</v>
      </c>
      <c r="I11" s="73">
        <f t="shared" si="3"/>
        <v>0</v>
      </c>
      <c r="J11" s="65">
        <f t="shared" si="0"/>
        <v>6.9450804065304969E-3</v>
      </c>
      <c r="K11" s="65">
        <f t="shared" si="1"/>
        <v>91.596685342303289</v>
      </c>
      <c r="L11" s="65">
        <f t="shared" si="4"/>
        <v>4.9172932939544244E-2</v>
      </c>
    </row>
    <row r="12" spans="1:16"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8" cm="1">
        <f t="array" ref="G12">IF(INDEX('DATA INPUT - nonordered'!H:H,ROW(G12))="","",INDEX('DATA INPUT - nonordered'!H:H,ROW(G12)))</f>
        <v>1221.944</v>
      </c>
      <c r="H12" s="73">
        <f t="shared" si="2"/>
        <v>34</v>
      </c>
      <c r="I12" s="73">
        <f t="shared" si="3"/>
        <v>0</v>
      </c>
      <c r="J12" s="65">
        <f t="shared" si="0"/>
        <v>0.1209326819979295</v>
      </c>
      <c r="K12" s="65">
        <f t="shared" si="1"/>
        <v>91.596685342303289</v>
      </c>
      <c r="L12" s="65">
        <f t="shared" si="4"/>
        <v>5.8665835466556793</v>
      </c>
    </row>
    <row r="13" spans="1:16"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8" cm="1">
        <f t="array" ref="G13">IF(INDEX('DATA INPUT - nonordered'!H:H,ROW(G13))="","",INDEX('DATA INPUT - nonordered'!H:H,ROW(G13)))</f>
        <v>91.882739999999998</v>
      </c>
      <c r="H13" s="73">
        <f t="shared" si="2"/>
        <v>34</v>
      </c>
      <c r="I13" s="73">
        <f t="shared" si="3"/>
        <v>0</v>
      </c>
      <c r="J13" s="65">
        <f t="shared" si="0"/>
        <v>9.0934004975010609E-3</v>
      </c>
      <c r="K13" s="65">
        <f t="shared" si="1"/>
        <v>91.596685342303289</v>
      </c>
      <c r="L13" s="65">
        <f t="shared" si="4"/>
        <v>6.3828784987618264E-2</v>
      </c>
    </row>
    <row r="14" spans="1:16"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8" cm="1">
        <f t="array" ref="G14">IF(INDEX('DATA INPUT - nonordered'!H:H,ROW(G14))="","",INDEX('DATA INPUT - nonordered'!H:H,ROW(G14)))</f>
        <v>124.611</v>
      </c>
      <c r="H14" s="73">
        <f t="shared" si="2"/>
        <v>34</v>
      </c>
      <c r="I14" s="73">
        <f t="shared" si="3"/>
        <v>0</v>
      </c>
      <c r="J14" s="65">
        <f t="shared" si="0"/>
        <v>1.2332432940007066E-2</v>
      </c>
      <c r="K14" s="65">
        <f t="shared" si="1"/>
        <v>91.596685342303289</v>
      </c>
      <c r="L14" s="65">
        <f t="shared" si="4"/>
        <v>0.29909750576416139</v>
      </c>
    </row>
    <row r="15" spans="1:16"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8" cm="1">
        <f t="array" ref="G15">IF(INDEX('DATA INPUT - nonordered'!H:H,ROW(G15))="","",INDEX('DATA INPUT - nonordered'!H:H,ROW(G15)))</f>
        <v>1257.4490000000001</v>
      </c>
      <c r="H15" s="73">
        <f t="shared" si="2"/>
        <v>34</v>
      </c>
      <c r="I15" s="73">
        <f t="shared" si="3"/>
        <v>0</v>
      </c>
      <c r="J15" s="65">
        <f t="shared" si="0"/>
        <v>0.12444652131817371</v>
      </c>
      <c r="K15" s="65">
        <f t="shared" si="1"/>
        <v>91.596685342303289</v>
      </c>
      <c r="L15" s="65">
        <f t="shared" si="4"/>
        <v>3.7665536023485742</v>
      </c>
    </row>
    <row r="16" spans="1:16"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8" cm="1">
        <f t="array" ref="G16">IF(INDEX('DATA INPUT - nonordered'!H:H,ROW(G16))="","",INDEX('DATA INPUT - nonordered'!H:H,ROW(G16)))</f>
        <v>138.3835</v>
      </c>
      <c r="H16" s="73">
        <f t="shared" si="2"/>
        <v>34</v>
      </c>
      <c r="I16" s="73">
        <f t="shared" si="3"/>
        <v>0</v>
      </c>
      <c r="J16" s="65">
        <f t="shared" si="0"/>
        <v>1.3695462148233042E-2</v>
      </c>
      <c r="K16" s="65">
        <f t="shared" si="1"/>
        <v>91.596685342303289</v>
      </c>
      <c r="L16" s="65">
        <f t="shared" si="4"/>
        <v>0.34173970204336013</v>
      </c>
    </row>
    <row r="17" spans="1:12"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8" cm="1">
        <f t="array" ref="G17">IF(INDEX('DATA INPUT - nonordered'!H:H,ROW(G17))="","",INDEX('DATA INPUT - nonordered'!H:H,ROW(G17)))</f>
        <v>252.12610000000001</v>
      </c>
      <c r="H17" s="73">
        <f t="shared" si="2"/>
        <v>34</v>
      </c>
      <c r="I17" s="73">
        <f t="shared" si="3"/>
        <v>0</v>
      </c>
      <c r="J17" s="65">
        <f t="shared" si="0"/>
        <v>2.4952277252213009E-2</v>
      </c>
      <c r="K17" s="65">
        <f t="shared" si="1"/>
        <v>91.596685342303289</v>
      </c>
      <c r="L17" s="65">
        <f t="shared" si="4"/>
        <v>6.5188191067759202</v>
      </c>
    </row>
    <row r="18" spans="1:12"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8" cm="1">
        <f t="array" ref="G18">IF(INDEX('DATA INPUT - nonordered'!H:H,ROW(G18))="","",INDEX('DATA INPUT - nonordered'!H:H,ROW(G18)))</f>
        <v>47.248840000000001</v>
      </c>
      <c r="H18" s="73">
        <f t="shared" si="2"/>
        <v>34</v>
      </c>
      <c r="I18" s="73">
        <f t="shared" si="3"/>
        <v>0</v>
      </c>
      <c r="J18" s="65">
        <f t="shared" si="0"/>
        <v>4.6760972208964172E-3</v>
      </c>
      <c r="K18" s="65">
        <f t="shared" si="1"/>
        <v>91.596685342303289</v>
      </c>
      <c r="L18" s="65">
        <f t="shared" si="4"/>
        <v>7.1590910747287174E-3</v>
      </c>
    </row>
    <row r="19" spans="1:12"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8" cm="1">
        <f t="array" ref="G19">IF(INDEX('DATA INPUT - nonordered'!H:H,ROW(G19))="","",INDEX('DATA INPUT - nonordered'!H:H,ROW(G19)))</f>
        <v>364.84570000000002</v>
      </c>
      <c r="H19" s="73">
        <f t="shared" si="2"/>
        <v>34</v>
      </c>
      <c r="I19" s="73">
        <f t="shared" si="3"/>
        <v>0</v>
      </c>
      <c r="J19" s="65">
        <f t="shared" si="0"/>
        <v>3.610784865461264E-2</v>
      </c>
      <c r="K19" s="65">
        <f t="shared" si="1"/>
        <v>91.596685342303289</v>
      </c>
      <c r="L19" s="65">
        <f t="shared" si="4"/>
        <v>1.7497626901026031</v>
      </c>
    </row>
    <row r="20" spans="1:12"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8" cm="1">
        <f t="array" ref="G20">IF(INDEX('DATA INPUT - nonordered'!H:H,ROW(G20))="","",INDEX('DATA INPUT - nonordered'!H:H,ROW(G20)))</f>
        <v>136.16909999999999</v>
      </c>
      <c r="H20" s="73">
        <f t="shared" si="2"/>
        <v>34</v>
      </c>
      <c r="I20" s="73">
        <f t="shared" si="3"/>
        <v>0</v>
      </c>
      <c r="J20" s="65">
        <f t="shared" si="0"/>
        <v>1.3476308626454454E-2</v>
      </c>
      <c r="K20" s="65">
        <f t="shared" si="1"/>
        <v>91.596685342303289</v>
      </c>
      <c r="L20" s="65">
        <f t="shared" si="4"/>
        <v>0.19021220935593836</v>
      </c>
    </row>
    <row r="21" spans="1:12"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8" cm="1">
        <f t="array" ref="G21">IF(INDEX('DATA INPUT - nonordered'!H:H,ROW(G21))="","",INDEX('DATA INPUT - nonordered'!H:H,ROW(G21)))</f>
        <v>304.16480000000001</v>
      </c>
      <c r="H21" s="73">
        <f t="shared" si="2"/>
        <v>34</v>
      </c>
      <c r="I21" s="73">
        <f t="shared" si="3"/>
        <v>0</v>
      </c>
      <c r="J21" s="65">
        <f t="shared" si="0"/>
        <v>3.0102414704244899E-2</v>
      </c>
      <c r="K21" s="65">
        <f t="shared" si="1"/>
        <v>91.596685342303289</v>
      </c>
      <c r="L21" s="65">
        <f t="shared" si="4"/>
        <v>2.3322071099144358E-3</v>
      </c>
    </row>
    <row r="22" spans="1:12"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8" cm="1">
        <f t="array" ref="G22">IF(INDEX('DATA INPUT - nonordered'!H:H,ROW(G22))="","",INDEX('DATA INPUT - nonordered'!H:H,ROW(G22)))</f>
        <v>85.010509999999996</v>
      </c>
      <c r="H22" s="73">
        <f t="shared" si="2"/>
        <v>34</v>
      </c>
      <c r="I22" s="73">
        <f t="shared" si="3"/>
        <v>0</v>
      </c>
      <c r="J22" s="65">
        <f t="shared" si="0"/>
        <v>8.4132734170402294E-3</v>
      </c>
      <c r="K22" s="65">
        <f t="shared" si="1"/>
        <v>91.596685342303289</v>
      </c>
      <c r="L22" s="65">
        <f t="shared" si="4"/>
        <v>2.5687103484179818</v>
      </c>
    </row>
    <row r="23" spans="1:12"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8" cm="1">
        <f t="array" ref="G23">IF(INDEX('DATA INPUT - nonordered'!H:H,ROW(G23))="","",INDEX('DATA INPUT - nonordered'!H:H,ROW(G23)))</f>
        <v>26.3322</v>
      </c>
      <c r="H23" s="73">
        <f t="shared" si="2"/>
        <v>34</v>
      </c>
      <c r="I23" s="73">
        <f t="shared" si="3"/>
        <v>0</v>
      </c>
      <c r="J23" s="65">
        <f t="shared" si="0"/>
        <v>2.6060306928188848E-3</v>
      </c>
      <c r="K23" s="65">
        <f t="shared" si="1"/>
        <v>91.596685342303289</v>
      </c>
      <c r="L23" s="65">
        <f t="shared" si="4"/>
        <v>2.9483104494713941E-3</v>
      </c>
    </row>
    <row r="24" spans="1:12"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8" cm="1">
        <f t="array" ref="G24">IF(INDEX('DATA INPUT - nonordered'!H:H,ROW(G24))="","",INDEX('DATA INPUT - nonordered'!H:H,ROW(G24)))</f>
        <v>51.94059</v>
      </c>
      <c r="H24" s="73">
        <f t="shared" si="2"/>
        <v>34</v>
      </c>
      <c r="I24" s="73">
        <f t="shared" si="3"/>
        <v>0</v>
      </c>
      <c r="J24" s="65">
        <f t="shared" si="0"/>
        <v>5.1404277554902983E-3</v>
      </c>
      <c r="K24" s="65">
        <f t="shared" si="1"/>
        <v>91.596685342303289</v>
      </c>
      <c r="L24" s="65">
        <f t="shared" si="4"/>
        <v>1.7067003525033426</v>
      </c>
    </row>
    <row r="25" spans="1:12"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8" cm="1">
        <f t="array" ref="G25">IF(INDEX('DATA INPUT - nonordered'!H:H,ROW(G25))="","",INDEX('DATA INPUT - nonordered'!H:H,ROW(G25)))</f>
        <v>74.518829999999994</v>
      </c>
      <c r="H25" s="73">
        <f t="shared" si="2"/>
        <v>34</v>
      </c>
      <c r="I25" s="73">
        <f t="shared" si="3"/>
        <v>0</v>
      </c>
      <c r="J25" s="65">
        <f t="shared" si="0"/>
        <v>7.3749385988619515E-3</v>
      </c>
      <c r="K25" s="65">
        <f t="shared" si="1"/>
        <v>91.596685342303289</v>
      </c>
      <c r="L25" s="65">
        <f t="shared" si="4"/>
        <v>0.1448830625221828</v>
      </c>
    </row>
    <row r="26" spans="1:12"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8" cm="1">
        <f t="array" ref="G26">IF(INDEX('DATA INPUT - nonordered'!H:H,ROW(G26))="","",INDEX('DATA INPUT - nonordered'!H:H,ROW(G26)))</f>
        <v>617.09230000000002</v>
      </c>
      <c r="H26" s="73">
        <f t="shared" si="2"/>
        <v>34</v>
      </c>
      <c r="I26" s="73">
        <f t="shared" si="3"/>
        <v>0</v>
      </c>
      <c r="J26" s="65">
        <f t="shared" si="0"/>
        <v>6.1072051484577783E-2</v>
      </c>
      <c r="K26" s="65">
        <f t="shared" si="1"/>
        <v>91.596685342303289</v>
      </c>
      <c r="L26" s="65">
        <f t="shared" si="4"/>
        <v>0.15724577173571491</v>
      </c>
    </row>
    <row r="27" spans="1:12"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8" cm="1">
        <f t="array" ref="G27">IF(INDEX('DATA INPUT - nonordered'!H:H,ROW(G27))="","",INDEX('DATA INPUT - nonordered'!H:H,ROW(G27)))</f>
        <v>180.49100000000001</v>
      </c>
      <c r="H27" s="73">
        <f t="shared" si="2"/>
        <v>34</v>
      </c>
      <c r="I27" s="73">
        <f t="shared" si="3"/>
        <v>0</v>
      </c>
      <c r="J27" s="65">
        <f t="shared" si="0"/>
        <v>1.7862734058588851E-2</v>
      </c>
      <c r="K27" s="65">
        <f t="shared" si="1"/>
        <v>91.596685342303289</v>
      </c>
      <c r="L27" s="65">
        <f t="shared" si="4"/>
        <v>13.412011704806162</v>
      </c>
    </row>
    <row r="28" spans="1:12"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8" cm="1">
        <f t="array" ref="G28">IF(INDEX('DATA INPUT - nonordered'!H:H,ROW(G28))="","",INDEX('DATA INPUT - nonordered'!H:H,ROW(G28)))</f>
        <v>308.423</v>
      </c>
      <c r="H28" s="73">
        <f t="shared" si="2"/>
        <v>34</v>
      </c>
      <c r="I28" s="73">
        <f t="shared" si="3"/>
        <v>0</v>
      </c>
      <c r="J28" s="65">
        <f t="shared" si="0"/>
        <v>3.0523837900793663E-2</v>
      </c>
      <c r="K28" s="65">
        <f t="shared" si="1"/>
        <v>91.596685342303289</v>
      </c>
      <c r="L28" s="65">
        <f t="shared" si="4"/>
        <v>0.97081175184430102</v>
      </c>
    </row>
    <row r="29" spans="1:12"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8" cm="1">
        <f t="array" ref="G29">IF(INDEX('DATA INPUT - nonordered'!H:H,ROW(G29))="","",INDEX('DATA INPUT - nonordered'!H:H,ROW(G29)))</f>
        <v>77.267009999999999</v>
      </c>
      <c r="H29" s="73">
        <f t="shared" si="2"/>
        <v>34</v>
      </c>
      <c r="I29" s="73">
        <f t="shared" si="3"/>
        <v>0</v>
      </c>
      <c r="J29" s="65">
        <f t="shared" si="0"/>
        <v>7.6469189662217241E-3</v>
      </c>
      <c r="K29" s="65">
        <f t="shared" si="1"/>
        <v>91.596685342303289</v>
      </c>
      <c r="L29" s="65">
        <f t="shared" si="4"/>
        <v>0.46572355712836161</v>
      </c>
    </row>
    <row r="30" spans="1:12"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8" cm="1">
        <f t="array" ref="G30">IF(INDEX('DATA INPUT - nonordered'!H:H,ROW(G30))="","",INDEX('DATA INPUT - nonordered'!H:H,ROW(G30)))</f>
        <v>164.39859999999999</v>
      </c>
      <c r="H30" s="73">
        <f t="shared" si="2"/>
        <v>34</v>
      </c>
      <c r="I30" s="73">
        <f t="shared" si="3"/>
        <v>0</v>
      </c>
      <c r="J30" s="65">
        <f t="shared" si="0"/>
        <v>1.6270110262585531E-2</v>
      </c>
      <c r="K30" s="65">
        <f t="shared" si="1"/>
        <v>91.596685342303289</v>
      </c>
      <c r="L30" s="65">
        <f t="shared" si="4"/>
        <v>1.6929900773353029E-2</v>
      </c>
    </row>
    <row r="31" spans="1:12"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8" cm="1">
        <f t="array" ref="G31">IF(INDEX('DATA INPUT - nonordered'!H:H,ROW(G31))="","",INDEX('DATA INPUT - nonordered'!H:H,ROW(G31)))</f>
        <v>309.49369999999999</v>
      </c>
      <c r="H31" s="73">
        <f t="shared" si="2"/>
        <v>34</v>
      </c>
      <c r="I31" s="73">
        <f t="shared" si="3"/>
        <v>0</v>
      </c>
      <c r="J31" s="65">
        <f t="shared" si="0"/>
        <v>3.0629802349749737E-2</v>
      </c>
      <c r="K31" s="65">
        <f t="shared" si="1"/>
        <v>91.596685342303289</v>
      </c>
      <c r="L31" s="65">
        <f t="shared" si="4"/>
        <v>4.3601534605211649E-2</v>
      </c>
    </row>
    <row r="32" spans="1:12"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8" cm="1">
        <f t="array" ref="G32">IF(INDEX('DATA INPUT - nonordered'!H:H,ROW(G32))="","",INDEX('DATA INPUT - nonordered'!H:H,ROW(G32)))</f>
        <v>355.35610000000003</v>
      </c>
      <c r="H32" s="73">
        <f t="shared" si="2"/>
        <v>34</v>
      </c>
      <c r="I32" s="73">
        <f t="shared" si="3"/>
        <v>0</v>
      </c>
      <c r="J32" s="65">
        <f t="shared" si="0"/>
        <v>3.516868713895599E-2</v>
      </c>
      <c r="K32" s="65">
        <f t="shared" si="1"/>
        <v>91.596685342303289</v>
      </c>
      <c r="L32" s="65">
        <f t="shared" si="4"/>
        <v>0.82674199606902166</v>
      </c>
    </row>
    <row r="33" spans="1:12"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8" cm="1">
        <f t="array" ref="G33">IF(INDEX('DATA INPUT - nonordered'!H:H,ROW(G33))="","",INDEX('DATA INPUT - nonordered'!H:H,ROW(G33)))</f>
        <v>119.8061</v>
      </c>
      <c r="H33" s="73">
        <f t="shared" si="2"/>
        <v>34</v>
      </c>
      <c r="I33" s="73">
        <f t="shared" si="3"/>
        <v>0</v>
      </c>
      <c r="J33" s="65">
        <f t="shared" si="0"/>
        <v>1.1856904238420207E-2</v>
      </c>
      <c r="K33" s="65">
        <f t="shared" si="1"/>
        <v>91.596685342303289</v>
      </c>
      <c r="L33" s="65">
        <f t="shared" si="4"/>
        <v>0.57038436020738992</v>
      </c>
    </row>
    <row r="34" spans="1:12"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8" cm="1">
        <f t="array" ref="G34">IF(INDEX('DATA INPUT - nonordered'!H:H,ROW(G34))="","",INDEX('DATA INPUT - nonordered'!H:H,ROW(G34)))</f>
        <v>1979.521</v>
      </c>
      <c r="H34" s="73">
        <f t="shared" si="2"/>
        <v>34</v>
      </c>
      <c r="I34" s="73">
        <f t="shared" si="3"/>
        <v>0</v>
      </c>
      <c r="J34" s="65">
        <f t="shared" si="0"/>
        <v>0.19590814603715342</v>
      </c>
      <c r="K34" s="65">
        <f t="shared" si="1"/>
        <v>91.596685342303289</v>
      </c>
      <c r="L34" s="65">
        <f t="shared" si="4"/>
        <v>0.60533258811232704</v>
      </c>
    </row>
    <row r="35" spans="1:12"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8" cm="1">
        <f t="array" ref="G35">IF(INDEX('DATA INPUT - nonordered'!H:H,ROW(G35))="","",INDEX('DATA INPUT - nonordered'!H:H,ROW(G35)))</f>
        <v>211.84630000000001</v>
      </c>
      <c r="H35" s="73">
        <f t="shared" si="2"/>
        <v>34</v>
      </c>
      <c r="I35" s="73">
        <f t="shared" si="3"/>
        <v>0</v>
      </c>
      <c r="J35" s="65">
        <f t="shared" si="0"/>
        <v>2.0965888150633723E-2</v>
      </c>
      <c r="K35" s="65">
        <f t="shared" si="1"/>
        <v>91.596685342303289</v>
      </c>
      <c r="L35" s="65">
        <f t="shared" si="4"/>
        <v>0.18768236983409325</v>
      </c>
    </row>
    <row r="36" spans="1:12"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8" cm="1">
        <f t="array" ref="G36">IF(INDEX('DATA INPUT - nonordered'!H:H,ROW(G36))="","",INDEX('DATA INPUT - nonordered'!H:H,ROW(G36)))</f>
        <v>223.6183</v>
      </c>
      <c r="H36" s="73">
        <f t="shared" si="2"/>
        <v>34</v>
      </c>
      <c r="I36" s="73">
        <f t="shared" si="3"/>
        <v>0</v>
      </c>
      <c r="J36" s="65">
        <f t="shared" si="0"/>
        <v>2.2130932974684273E-2</v>
      </c>
      <c r="K36" s="65">
        <f t="shared" si="1"/>
        <v>91.596685342303289</v>
      </c>
      <c r="L36" s="65">
        <f t="shared" si="4"/>
        <v>0.22439187372001229</v>
      </c>
    </row>
    <row r="37" spans="1:12"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8" cm="1">
        <f t="array" ref="G37">IF(INDEX('DATA INPUT - nonordered'!H:H,ROW(G37))="","",INDEX('DATA INPUT - nonordered'!H:H,ROW(G37)))</f>
        <v>39.138280000000002</v>
      </c>
      <c r="H37" s="73">
        <f t="shared" si="2"/>
        <v>34</v>
      </c>
      <c r="I37" s="73">
        <f t="shared" si="3"/>
        <v>0</v>
      </c>
      <c r="J37" s="65">
        <f t="shared" si="0"/>
        <v>3.8734157777982662E-3</v>
      </c>
      <c r="K37" s="65">
        <f t="shared" si="1"/>
        <v>91.596685342303289</v>
      </c>
      <c r="L37" s="65">
        <f t="shared" si="4"/>
        <v>1.1927818377841255</v>
      </c>
    </row>
    <row r="38" spans="1:12"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8" cm="1">
        <f t="array" ref="G38">IF(INDEX('DATA INPUT - nonordered'!H:H,ROW(G38))="","",INDEX('DATA INPUT - nonordered'!H:H,ROW(G38)))</f>
        <v>55.924329999999998</v>
      </c>
      <c r="H38" s="73">
        <f t="shared" si="2"/>
        <v>34</v>
      </c>
      <c r="I38" s="73">
        <f t="shared" si="3"/>
        <v>0</v>
      </c>
      <c r="J38" s="65">
        <f t="shared" si="0"/>
        <v>5.5346883456502656E-3</v>
      </c>
      <c r="K38" s="65">
        <f t="shared" si="1"/>
        <v>91.596685342303289</v>
      </c>
      <c r="L38" s="65">
        <f t="shared" si="4"/>
        <v>0.11672811959580545</v>
      </c>
    </row>
    <row r="39" spans="1:12"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8" cm="1">
        <f t="array" ref="G39">IF(INDEX('DATA INPUT - nonordered'!H:H,ROW(G39))="","",INDEX('DATA INPUT - nonordered'!H:H,ROW(G39)))</f>
        <v>195.2602</v>
      </c>
      <c r="H39" s="73">
        <f t="shared" si="2"/>
        <v>34</v>
      </c>
      <c r="I39" s="73">
        <f t="shared" si="3"/>
        <v>0</v>
      </c>
      <c r="J39" s="65">
        <f t="shared" si="0"/>
        <v>1.9324404124454242E-2</v>
      </c>
      <c r="K39" s="65">
        <f t="shared" si="1"/>
        <v>91.596685342303289</v>
      </c>
      <c r="L39" s="65">
        <f t="shared" si="4"/>
        <v>0.70284958914633511</v>
      </c>
    </row>
    <row r="40" spans="1:12"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8" cm="1">
        <f t="array" ref="G40">IF(INDEX('DATA INPUT - nonordered'!H:H,ROW(G40))="","",INDEX('DATA INPUT - nonordered'!H:H,ROW(G40)))</f>
        <v>133.29509999999999</v>
      </c>
      <c r="H40" s="73">
        <f t="shared" si="2"/>
        <v>34</v>
      </c>
      <c r="I40" s="73">
        <f t="shared" si="3"/>
        <v>0</v>
      </c>
      <c r="J40" s="65">
        <f t="shared" si="0"/>
        <v>1.3191876174507351E-2</v>
      </c>
      <c r="K40" s="65">
        <f t="shared" si="1"/>
        <v>91.596685342303289</v>
      </c>
      <c r="L40" s="65">
        <f t="shared" si="4"/>
        <v>0.49326011855354129</v>
      </c>
    </row>
    <row r="41" spans="1:12"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8" t="str" cm="1">
        <f t="array" ref="G41">IF(INDEX('DATA INPUT - nonordered'!H:H,ROW(G41))="","",INDEX('DATA INPUT - nonordered'!H:H,ROW(G41)))</f>
        <v/>
      </c>
      <c r="H41" s="73" t="str">
        <f t="shared" si="2"/>
        <v/>
      </c>
      <c r="I41" s="73" t="str">
        <f t="shared" si="3"/>
        <v/>
      </c>
      <c r="J41" s="65" t="str">
        <f t="shared" si="0"/>
        <v/>
      </c>
      <c r="K41" s="65" t="str">
        <f t="shared" si="1"/>
        <v/>
      </c>
      <c r="L41" s="65" t="str">
        <f t="shared" si="4"/>
        <v/>
      </c>
    </row>
    <row r="42" spans="1:12"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8" t="str" cm="1">
        <f t="array" ref="G42">IF(INDEX('DATA INPUT - nonordered'!H:H,ROW(G42))="","",INDEX('DATA INPUT - nonordered'!H:H,ROW(G42)))</f>
        <v/>
      </c>
      <c r="H42" s="73" t="str">
        <f t="shared" si="2"/>
        <v/>
      </c>
      <c r="I42" s="73" t="str">
        <f t="shared" si="3"/>
        <v/>
      </c>
      <c r="J42" s="65" t="str">
        <f t="shared" si="0"/>
        <v/>
      </c>
      <c r="K42" s="65" t="str">
        <f t="shared" si="1"/>
        <v/>
      </c>
      <c r="L42" s="65" t="str">
        <f t="shared" si="4"/>
        <v/>
      </c>
    </row>
    <row r="43" spans="1:12"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8" t="str" cm="1">
        <f t="array" ref="G43">IF(INDEX('DATA INPUT - nonordered'!H:H,ROW(G43))="","",INDEX('DATA INPUT - nonordered'!H:H,ROW(G43)))</f>
        <v/>
      </c>
      <c r="H43" s="73" t="str">
        <f t="shared" si="2"/>
        <v/>
      </c>
      <c r="I43" s="73" t="str">
        <f t="shared" si="3"/>
        <v/>
      </c>
      <c r="J43" s="65" t="str">
        <f t="shared" si="0"/>
        <v/>
      </c>
      <c r="K43" s="65" t="str">
        <f t="shared" si="1"/>
        <v/>
      </c>
      <c r="L43" s="65" t="str">
        <f t="shared" si="4"/>
        <v/>
      </c>
    </row>
    <row r="44" spans="1:12"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8" t="str" cm="1">
        <f t="array" ref="G44">IF(INDEX('DATA INPUT - nonordered'!H:H,ROW(G44))="","",INDEX('DATA INPUT - nonordered'!H:H,ROW(G44)))</f>
        <v/>
      </c>
      <c r="H44" s="73" t="str">
        <f t="shared" si="2"/>
        <v/>
      </c>
      <c r="I44" s="73" t="str">
        <f t="shared" si="3"/>
        <v/>
      </c>
      <c r="J44" s="65" t="str">
        <f t="shared" si="0"/>
        <v/>
      </c>
      <c r="K44" s="65" t="str">
        <f t="shared" si="1"/>
        <v/>
      </c>
      <c r="L44" s="65" t="str">
        <f t="shared" si="4"/>
        <v/>
      </c>
    </row>
    <row r="45" spans="1:12"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8" t="str" cm="1">
        <f t="array" ref="G45">IF(INDEX('DATA INPUT - nonordered'!H:H,ROW(G45))="","",INDEX('DATA INPUT - nonordered'!H:H,ROW(G45)))</f>
        <v/>
      </c>
      <c r="H45" s="73" t="str">
        <f t="shared" si="2"/>
        <v/>
      </c>
      <c r="I45" s="73" t="str">
        <f t="shared" si="3"/>
        <v/>
      </c>
      <c r="J45" s="65" t="str">
        <f t="shared" si="0"/>
        <v/>
      </c>
      <c r="K45" s="65" t="str">
        <f t="shared" si="1"/>
        <v/>
      </c>
      <c r="L45" s="65" t="str">
        <f t="shared" si="4"/>
        <v/>
      </c>
    </row>
    <row r="46" spans="1:12"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8" t="str" cm="1">
        <f t="array" ref="G46">IF(INDEX('DATA INPUT - nonordered'!H:H,ROW(G46))="","",INDEX('DATA INPUT - nonordered'!H:H,ROW(G46)))</f>
        <v/>
      </c>
      <c r="H46" s="73" t="str">
        <f t="shared" si="2"/>
        <v/>
      </c>
      <c r="I46" s="73" t="str">
        <f t="shared" si="3"/>
        <v/>
      </c>
      <c r="J46" s="65" t="str">
        <f t="shared" si="0"/>
        <v/>
      </c>
      <c r="K46" s="65" t="str">
        <f t="shared" si="1"/>
        <v/>
      </c>
      <c r="L46" s="65" t="str">
        <f t="shared" si="4"/>
        <v/>
      </c>
    </row>
    <row r="47" spans="1:12"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8" t="str" cm="1">
        <f t="array" ref="G47">IF(INDEX('DATA INPUT - nonordered'!H:H,ROW(G47))="","",INDEX('DATA INPUT - nonordered'!H:H,ROW(G47)))</f>
        <v/>
      </c>
      <c r="H47" s="73" t="str">
        <f t="shared" si="2"/>
        <v/>
      </c>
      <c r="I47" s="73" t="str">
        <f t="shared" si="3"/>
        <v/>
      </c>
      <c r="J47" s="65" t="str">
        <f t="shared" si="0"/>
        <v/>
      </c>
      <c r="K47" s="65" t="str">
        <f t="shared" si="1"/>
        <v/>
      </c>
      <c r="L47" s="65" t="str">
        <f t="shared" si="4"/>
        <v/>
      </c>
    </row>
    <row r="48" spans="1:12"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8" t="str" cm="1">
        <f t="array" ref="G48">IF(INDEX('DATA INPUT - nonordered'!H:H,ROW(G48))="","",INDEX('DATA INPUT - nonordered'!H:H,ROW(G48)))</f>
        <v/>
      </c>
      <c r="H48" s="73" t="str">
        <f t="shared" si="2"/>
        <v/>
      </c>
      <c r="I48" s="73" t="str">
        <f t="shared" si="3"/>
        <v/>
      </c>
      <c r="J48" s="65" t="str">
        <f t="shared" si="0"/>
        <v/>
      </c>
      <c r="K48" s="65" t="str">
        <f t="shared" si="1"/>
        <v/>
      </c>
      <c r="L48" s="65" t="str">
        <f t="shared" si="4"/>
        <v/>
      </c>
    </row>
    <row r="49" spans="1:12"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8" t="str" cm="1">
        <f t="array" ref="G49">IF(INDEX('DATA INPUT - nonordered'!H:H,ROW(G49))="","",INDEX('DATA INPUT - nonordered'!H:H,ROW(G49)))</f>
        <v/>
      </c>
      <c r="H49" s="73" t="str">
        <f t="shared" si="2"/>
        <v/>
      </c>
      <c r="I49" s="73" t="str">
        <f t="shared" si="3"/>
        <v/>
      </c>
      <c r="J49" s="65" t="str">
        <f t="shared" si="0"/>
        <v/>
      </c>
      <c r="K49" s="65" t="str">
        <f t="shared" si="1"/>
        <v/>
      </c>
      <c r="L49" s="65" t="str">
        <f t="shared" si="4"/>
        <v/>
      </c>
    </row>
    <row r="50" spans="1:12"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8" t="str" cm="1">
        <f t="array" ref="G50">IF(INDEX('DATA INPUT - nonordered'!H:H,ROW(G50))="","",INDEX('DATA INPUT - nonordered'!H:H,ROW(G50)))</f>
        <v/>
      </c>
      <c r="H50" s="73" t="str">
        <f t="shared" si="2"/>
        <v/>
      </c>
      <c r="I50" s="73" t="str">
        <f t="shared" si="3"/>
        <v/>
      </c>
      <c r="J50" s="65" t="str">
        <f t="shared" si="0"/>
        <v/>
      </c>
      <c r="K50" s="65" t="str">
        <f t="shared" si="1"/>
        <v/>
      </c>
      <c r="L50" s="65" t="str">
        <f t="shared" si="4"/>
        <v/>
      </c>
    </row>
  </sheetData>
  <mergeCells count="1">
    <mergeCell ref="H3:L3"/>
  </mergeCells>
  <pageMargins left="0.7" right="0.7" top="0.75" bottom="0.75" header="0.3" footer="0.3"/>
  <pageSetup paperSize="9"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74B0B-06F7-4C5B-A26C-11509BE3E45D}">
  <sheetPr codeName="Sheet23">
    <tabColor theme="9" tint="0.59999389629810485"/>
  </sheetPr>
  <dimension ref="A1:P50"/>
  <sheetViews>
    <sheetView zoomScaleNormal="100" workbookViewId="0">
      <pane ySplit="6" topLeftCell="A7" activePane="bottomLeft" state="frozen"/>
      <selection activeCell="C17" sqref="C17"/>
      <selection pane="bottomLeft" activeCell="H1" sqref="H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6" width="16" style="106" customWidth="1"/>
    <col min="7" max="7" width="16" style="105" customWidth="1"/>
    <col min="8" max="12" width="11.81640625" style="109" customWidth="1"/>
    <col min="13" max="13" width="15.54296875" style="107" bestFit="1" customWidth="1"/>
    <col min="14" max="16384" width="9.1796875" style="107"/>
  </cols>
  <sheetData>
    <row r="1" spans="1:16" s="34" customFormat="1" ht="21">
      <c r="A1" s="62" t="s">
        <v>286</v>
      </c>
      <c r="F1" s="66"/>
      <c r="G1" s="70"/>
      <c r="H1" s="63"/>
      <c r="I1" s="63"/>
      <c r="J1" s="63"/>
      <c r="K1" s="63"/>
      <c r="L1" s="63"/>
    </row>
    <row r="2" spans="1:16" s="34" customFormat="1">
      <c r="F2" s="66"/>
      <c r="G2" s="70"/>
      <c r="H2" s="63"/>
      <c r="I2" s="63"/>
      <c r="J2" s="63"/>
      <c r="K2" s="63"/>
      <c r="L2" s="63"/>
    </row>
    <row r="3" spans="1:16" s="39" customFormat="1" ht="18.5" customHeight="1">
      <c r="A3" s="101" t="s">
        <v>463</v>
      </c>
      <c r="C3" s="101"/>
      <c r="D3" s="101"/>
      <c r="E3" s="101"/>
      <c r="F3" s="101"/>
      <c r="G3" s="101"/>
      <c r="H3" s="229" t="s">
        <v>213</v>
      </c>
      <c r="I3" s="229"/>
      <c r="J3" s="229"/>
      <c r="K3" s="229"/>
      <c r="L3" s="229"/>
      <c r="M3" s="40" t="s">
        <v>214</v>
      </c>
    </row>
    <row r="4" spans="1:16" s="47" customFormat="1" ht="52">
      <c r="A4" s="47" t="s">
        <v>516</v>
      </c>
      <c r="B4" s="47" t="s">
        <v>517</v>
      </c>
      <c r="C4" s="47" t="s">
        <v>215</v>
      </c>
      <c r="D4" s="47" t="s">
        <v>216</v>
      </c>
      <c r="E4" s="47" t="s">
        <v>217</v>
      </c>
      <c r="F4" s="67" t="s">
        <v>219</v>
      </c>
      <c r="G4" s="71" t="s">
        <v>245</v>
      </c>
      <c r="H4" s="47" t="s">
        <v>530</v>
      </c>
      <c r="I4" s="47" t="s">
        <v>534</v>
      </c>
      <c r="J4" s="47" t="s">
        <v>256</v>
      </c>
      <c r="K4" s="47" t="s">
        <v>248</v>
      </c>
      <c r="L4" s="64" t="s">
        <v>278</v>
      </c>
      <c r="M4" s="47" t="s">
        <v>285</v>
      </c>
    </row>
    <row r="5" spans="1:16" s="80" customFormat="1" ht="14">
      <c r="F5" s="81" t="s">
        <v>310</v>
      </c>
      <c r="G5" s="82" t="s">
        <v>343</v>
      </c>
      <c r="H5" s="149" t="str">
        <f>IF(AVERAGE(H7:H50)&lt;=2,"2 or fewer subgroups","")</f>
        <v/>
      </c>
      <c r="I5" s="149" t="str">
        <f>IF(SUM(I7:I50)&lt;&gt;0,"Missing estimate(s)","")</f>
        <v/>
      </c>
      <c r="J5" s="80" t="s">
        <v>345</v>
      </c>
      <c r="L5" s="80" t="s">
        <v>378</v>
      </c>
      <c r="M5" s="83" t="s">
        <v>512</v>
      </c>
      <c r="O5" s="83"/>
      <c r="P5" s="83"/>
    </row>
    <row r="6" spans="1:16" s="34" customFormat="1">
      <c r="A6" s="43" t="s">
        <v>516</v>
      </c>
      <c r="B6" s="43" t="s">
        <v>517</v>
      </c>
      <c r="C6" s="43" t="s">
        <v>83</v>
      </c>
      <c r="D6" s="43" t="s">
        <v>84</v>
      </c>
      <c r="E6" s="43" t="s">
        <v>85</v>
      </c>
      <c r="F6" s="75" t="s">
        <v>87</v>
      </c>
      <c r="G6" s="44" t="s">
        <v>105</v>
      </c>
      <c r="H6" s="45" t="s">
        <v>531</v>
      </c>
      <c r="I6" s="45" t="s">
        <v>532</v>
      </c>
      <c r="J6" s="45" t="s">
        <v>228</v>
      </c>
      <c r="K6" s="45" t="s">
        <v>251</v>
      </c>
      <c r="L6" s="45" t="s">
        <v>137</v>
      </c>
      <c r="M6" s="46" t="s">
        <v>25</v>
      </c>
    </row>
    <row r="7" spans="1:16"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8" cm="1">
        <f t="array" ref="G7">IF(INDEX('DATA INPUT - nonordered'!H:H,ROW(G7))="","",INDEX('DATA INPUT - nonordered'!H:H,ROW(G7)))</f>
        <v>230.20509999999999</v>
      </c>
      <c r="H7" s="73">
        <f>IF(E7="","",COUNTIF(E:E,"*?")-2)</f>
        <v>34</v>
      </c>
      <c r="I7" s="73">
        <f>IF(E7="","",IF(AND(E7&lt;&gt;"",F7=""),1,0))</f>
        <v>0</v>
      </c>
      <c r="J7" s="65">
        <f t="shared" ref="J7:J50" si="0">IFERROR(G7/SUM(G:G),"")</f>
        <v>2.2782811775827336E-2</v>
      </c>
      <c r="K7" s="65">
        <f t="shared" ref="K7:K50" si="1">IF(F7="","",SUMPRODUCT(J:J,F:F))</f>
        <v>91.596685342303289</v>
      </c>
      <c r="L7" s="65">
        <f>IFERROR(IF(H7&lt;=2,"",
IF(SUM(I:I)&lt;&gt;0,"",
J7*((F7-K7)^2))),"")</f>
        <v>0.28247337809878609</v>
      </c>
      <c r="M7" s="58">
        <f>IF(SUM(L:L)=0,"",((SQRT(SUM(L:L)))/K7)*100)</f>
        <v>7.7521587633553395</v>
      </c>
    </row>
    <row r="8" spans="1:16"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8" cm="1">
        <f t="array" ref="G8">IF(INDEX('DATA INPUT - nonordered'!H:H,ROW(G8))="","",INDEX('DATA INPUT - nonordered'!H:H,ROW(G8)))</f>
        <v>149.46270000000001</v>
      </c>
      <c r="H8" s="73">
        <f t="shared" ref="H8:H50" si="2">IF(E8="","",COUNTIF(E:E,"*?")-2)</f>
        <v>34</v>
      </c>
      <c r="I8" s="73">
        <f t="shared" ref="I8:I50" si="3">IF(E8="","",IF(AND(E8&lt;&gt;"",F8=""),1,0))</f>
        <v>0</v>
      </c>
      <c r="J8" s="65">
        <f t="shared" si="0"/>
        <v>1.4791942322767605E-2</v>
      </c>
      <c r="K8" s="65">
        <f t="shared" si="1"/>
        <v>91.596685342303289</v>
      </c>
      <c r="L8" s="65">
        <f t="shared" ref="L8:L50" si="4">IFERROR(IF(H8&lt;=2,"",
IF(SUM(I:I)&lt;&gt;0,"",
J8*((F8-K8)^2))),"")</f>
        <v>1.0445433206007837</v>
      </c>
    </row>
    <row r="9" spans="1:16"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8" cm="1">
        <f t="array" ref="G9">IF(INDEX('DATA INPUT - nonordered'!H:H,ROW(G9))="","",INDEX('DATA INPUT - nonordered'!H:H,ROW(G9)))</f>
        <v>55.665329999999997</v>
      </c>
      <c r="H9" s="73">
        <f t="shared" si="2"/>
        <v>34</v>
      </c>
      <c r="I9" s="73">
        <f t="shared" si="3"/>
        <v>0</v>
      </c>
      <c r="J9" s="65">
        <f t="shared" si="0"/>
        <v>5.50905577604195E-3</v>
      </c>
      <c r="K9" s="65">
        <f t="shared" si="1"/>
        <v>91.596685342303289</v>
      </c>
      <c r="L9" s="65">
        <f t="shared" si="4"/>
        <v>0.18617712729603261</v>
      </c>
    </row>
    <row r="10" spans="1:16"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8" cm="1">
        <f t="array" ref="G10">IF(INDEX('DATA INPUT - nonordered'!H:H,ROW(G10))="","",INDEX('DATA INPUT - nonordered'!H:H,ROW(G10)))</f>
        <v>451.26549999999997</v>
      </c>
      <c r="H10" s="73">
        <f t="shared" si="2"/>
        <v>34</v>
      </c>
      <c r="I10" s="73">
        <f t="shared" si="3"/>
        <v>0</v>
      </c>
      <c r="J10" s="65">
        <f t="shared" si="0"/>
        <v>4.4660595909580679E-2</v>
      </c>
      <c r="K10" s="65">
        <f t="shared" si="1"/>
        <v>91.596685342303289</v>
      </c>
      <c r="L10" s="65">
        <f t="shared" si="4"/>
        <v>5.6420568359448175</v>
      </c>
    </row>
    <row r="11" spans="1:16"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8" cm="1">
        <f t="array" ref="G11">IF(INDEX('DATA INPUT - nonordered'!H:H,ROW(G11))="","",INDEX('DATA INPUT - nonordered'!H:H,ROW(G11)))</f>
        <v>70.175399999999996</v>
      </c>
      <c r="H11" s="73">
        <f t="shared" si="2"/>
        <v>34</v>
      </c>
      <c r="I11" s="73">
        <f t="shared" si="3"/>
        <v>0</v>
      </c>
      <c r="J11" s="65">
        <f t="shared" si="0"/>
        <v>6.9450804065304969E-3</v>
      </c>
      <c r="K11" s="65">
        <f t="shared" si="1"/>
        <v>91.596685342303289</v>
      </c>
      <c r="L11" s="65">
        <f t="shared" si="4"/>
        <v>4.9172932939544244E-2</v>
      </c>
    </row>
    <row r="12" spans="1:16"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8" cm="1">
        <f t="array" ref="G12">IF(INDEX('DATA INPUT - nonordered'!H:H,ROW(G12))="","",INDEX('DATA INPUT - nonordered'!H:H,ROW(G12)))</f>
        <v>1221.944</v>
      </c>
      <c r="H12" s="73">
        <f t="shared" si="2"/>
        <v>34</v>
      </c>
      <c r="I12" s="73">
        <f t="shared" si="3"/>
        <v>0</v>
      </c>
      <c r="J12" s="65">
        <f t="shared" si="0"/>
        <v>0.1209326819979295</v>
      </c>
      <c r="K12" s="65">
        <f t="shared" si="1"/>
        <v>91.596685342303289</v>
      </c>
      <c r="L12" s="65">
        <f t="shared" si="4"/>
        <v>5.8665835466556793</v>
      </c>
    </row>
    <row r="13" spans="1:16"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8" cm="1">
        <f t="array" ref="G13">IF(INDEX('DATA INPUT - nonordered'!H:H,ROW(G13))="","",INDEX('DATA INPUT - nonordered'!H:H,ROW(G13)))</f>
        <v>91.882739999999998</v>
      </c>
      <c r="H13" s="73">
        <f t="shared" si="2"/>
        <v>34</v>
      </c>
      <c r="I13" s="73">
        <f t="shared" si="3"/>
        <v>0</v>
      </c>
      <c r="J13" s="65">
        <f t="shared" si="0"/>
        <v>9.0934004975010609E-3</v>
      </c>
      <c r="K13" s="65">
        <f t="shared" si="1"/>
        <v>91.596685342303289</v>
      </c>
      <c r="L13" s="65">
        <f t="shared" si="4"/>
        <v>6.3828784987618264E-2</v>
      </c>
    </row>
    <row r="14" spans="1:16"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8" cm="1">
        <f t="array" ref="G14">IF(INDEX('DATA INPUT - nonordered'!H:H,ROW(G14))="","",INDEX('DATA INPUT - nonordered'!H:H,ROW(G14)))</f>
        <v>124.611</v>
      </c>
      <c r="H14" s="73">
        <f t="shared" si="2"/>
        <v>34</v>
      </c>
      <c r="I14" s="73">
        <f t="shared" si="3"/>
        <v>0</v>
      </c>
      <c r="J14" s="65">
        <f t="shared" si="0"/>
        <v>1.2332432940007066E-2</v>
      </c>
      <c r="K14" s="65">
        <f t="shared" si="1"/>
        <v>91.596685342303289</v>
      </c>
      <c r="L14" s="65">
        <f t="shared" si="4"/>
        <v>0.29909750576416139</v>
      </c>
    </row>
    <row r="15" spans="1:16"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8" cm="1">
        <f t="array" ref="G15">IF(INDEX('DATA INPUT - nonordered'!H:H,ROW(G15))="","",INDEX('DATA INPUT - nonordered'!H:H,ROW(G15)))</f>
        <v>1257.4490000000001</v>
      </c>
      <c r="H15" s="73">
        <f t="shared" si="2"/>
        <v>34</v>
      </c>
      <c r="I15" s="73">
        <f t="shared" si="3"/>
        <v>0</v>
      </c>
      <c r="J15" s="65">
        <f t="shared" si="0"/>
        <v>0.12444652131817371</v>
      </c>
      <c r="K15" s="65">
        <f t="shared" si="1"/>
        <v>91.596685342303289</v>
      </c>
      <c r="L15" s="65">
        <f t="shared" si="4"/>
        <v>3.7665536023485742</v>
      </c>
    </row>
    <row r="16" spans="1:16"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8" cm="1">
        <f t="array" ref="G16">IF(INDEX('DATA INPUT - nonordered'!H:H,ROW(G16))="","",INDEX('DATA INPUT - nonordered'!H:H,ROW(G16)))</f>
        <v>138.3835</v>
      </c>
      <c r="H16" s="73">
        <f t="shared" si="2"/>
        <v>34</v>
      </c>
      <c r="I16" s="73">
        <f t="shared" si="3"/>
        <v>0</v>
      </c>
      <c r="J16" s="65">
        <f t="shared" si="0"/>
        <v>1.3695462148233042E-2</v>
      </c>
      <c r="K16" s="65">
        <f t="shared" si="1"/>
        <v>91.596685342303289</v>
      </c>
      <c r="L16" s="65">
        <f t="shared" si="4"/>
        <v>0.34173970204336013</v>
      </c>
    </row>
    <row r="17" spans="1:12"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8" cm="1">
        <f t="array" ref="G17">IF(INDEX('DATA INPUT - nonordered'!H:H,ROW(G17))="","",INDEX('DATA INPUT - nonordered'!H:H,ROW(G17)))</f>
        <v>252.12610000000001</v>
      </c>
      <c r="H17" s="73">
        <f t="shared" si="2"/>
        <v>34</v>
      </c>
      <c r="I17" s="73">
        <f t="shared" si="3"/>
        <v>0</v>
      </c>
      <c r="J17" s="65">
        <f t="shared" si="0"/>
        <v>2.4952277252213009E-2</v>
      </c>
      <c r="K17" s="65">
        <f t="shared" si="1"/>
        <v>91.596685342303289</v>
      </c>
      <c r="L17" s="65">
        <f t="shared" si="4"/>
        <v>6.5188191067759202</v>
      </c>
    </row>
    <row r="18" spans="1:12"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8" cm="1">
        <f t="array" ref="G18">IF(INDEX('DATA INPUT - nonordered'!H:H,ROW(G18))="","",INDEX('DATA INPUT - nonordered'!H:H,ROW(G18)))</f>
        <v>47.248840000000001</v>
      </c>
      <c r="H18" s="73">
        <f t="shared" si="2"/>
        <v>34</v>
      </c>
      <c r="I18" s="73">
        <f t="shared" si="3"/>
        <v>0</v>
      </c>
      <c r="J18" s="65">
        <f t="shared" si="0"/>
        <v>4.6760972208964172E-3</v>
      </c>
      <c r="K18" s="65">
        <f t="shared" si="1"/>
        <v>91.596685342303289</v>
      </c>
      <c r="L18" s="65">
        <f t="shared" si="4"/>
        <v>7.1590910747287174E-3</v>
      </c>
    </row>
    <row r="19" spans="1:12"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8" cm="1">
        <f t="array" ref="G19">IF(INDEX('DATA INPUT - nonordered'!H:H,ROW(G19))="","",INDEX('DATA INPUT - nonordered'!H:H,ROW(G19)))</f>
        <v>364.84570000000002</v>
      </c>
      <c r="H19" s="73">
        <f t="shared" si="2"/>
        <v>34</v>
      </c>
      <c r="I19" s="73">
        <f t="shared" si="3"/>
        <v>0</v>
      </c>
      <c r="J19" s="65">
        <f t="shared" si="0"/>
        <v>3.610784865461264E-2</v>
      </c>
      <c r="K19" s="65">
        <f t="shared" si="1"/>
        <v>91.596685342303289</v>
      </c>
      <c r="L19" s="65">
        <f t="shared" si="4"/>
        <v>1.7497626901026031</v>
      </c>
    </row>
    <row r="20" spans="1:12"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8" cm="1">
        <f t="array" ref="G20">IF(INDEX('DATA INPUT - nonordered'!H:H,ROW(G20))="","",INDEX('DATA INPUT - nonordered'!H:H,ROW(G20)))</f>
        <v>136.16909999999999</v>
      </c>
      <c r="H20" s="73">
        <f t="shared" si="2"/>
        <v>34</v>
      </c>
      <c r="I20" s="73">
        <f t="shared" si="3"/>
        <v>0</v>
      </c>
      <c r="J20" s="65">
        <f t="shared" si="0"/>
        <v>1.3476308626454454E-2</v>
      </c>
      <c r="K20" s="65">
        <f t="shared" si="1"/>
        <v>91.596685342303289</v>
      </c>
      <c r="L20" s="65">
        <f t="shared" si="4"/>
        <v>0.19021220935593836</v>
      </c>
    </row>
    <row r="21" spans="1:12"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8" cm="1">
        <f t="array" ref="G21">IF(INDEX('DATA INPUT - nonordered'!H:H,ROW(G21))="","",INDEX('DATA INPUT - nonordered'!H:H,ROW(G21)))</f>
        <v>304.16480000000001</v>
      </c>
      <c r="H21" s="73">
        <f t="shared" si="2"/>
        <v>34</v>
      </c>
      <c r="I21" s="73">
        <f t="shared" si="3"/>
        <v>0</v>
      </c>
      <c r="J21" s="65">
        <f t="shared" si="0"/>
        <v>3.0102414704244899E-2</v>
      </c>
      <c r="K21" s="65">
        <f t="shared" si="1"/>
        <v>91.596685342303289</v>
      </c>
      <c r="L21" s="65">
        <f t="shared" si="4"/>
        <v>2.3322071099144358E-3</v>
      </c>
    </row>
    <row r="22" spans="1:12"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8" cm="1">
        <f t="array" ref="G22">IF(INDEX('DATA INPUT - nonordered'!H:H,ROW(G22))="","",INDEX('DATA INPUT - nonordered'!H:H,ROW(G22)))</f>
        <v>85.010509999999996</v>
      </c>
      <c r="H22" s="73">
        <f t="shared" si="2"/>
        <v>34</v>
      </c>
      <c r="I22" s="73">
        <f t="shared" si="3"/>
        <v>0</v>
      </c>
      <c r="J22" s="65">
        <f t="shared" si="0"/>
        <v>8.4132734170402294E-3</v>
      </c>
      <c r="K22" s="65">
        <f t="shared" si="1"/>
        <v>91.596685342303289</v>
      </c>
      <c r="L22" s="65">
        <f t="shared" si="4"/>
        <v>2.5687103484179818</v>
      </c>
    </row>
    <row r="23" spans="1:12"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8" cm="1">
        <f t="array" ref="G23">IF(INDEX('DATA INPUT - nonordered'!H:H,ROW(G23))="","",INDEX('DATA INPUT - nonordered'!H:H,ROW(G23)))</f>
        <v>26.3322</v>
      </c>
      <c r="H23" s="73">
        <f t="shared" si="2"/>
        <v>34</v>
      </c>
      <c r="I23" s="73">
        <f t="shared" si="3"/>
        <v>0</v>
      </c>
      <c r="J23" s="65">
        <f t="shared" si="0"/>
        <v>2.6060306928188848E-3</v>
      </c>
      <c r="K23" s="65">
        <f t="shared" si="1"/>
        <v>91.596685342303289</v>
      </c>
      <c r="L23" s="65">
        <f t="shared" si="4"/>
        <v>2.9483104494713941E-3</v>
      </c>
    </row>
    <row r="24" spans="1:12"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8" cm="1">
        <f t="array" ref="G24">IF(INDEX('DATA INPUT - nonordered'!H:H,ROW(G24))="","",INDEX('DATA INPUT - nonordered'!H:H,ROW(G24)))</f>
        <v>51.94059</v>
      </c>
      <c r="H24" s="73">
        <f t="shared" si="2"/>
        <v>34</v>
      </c>
      <c r="I24" s="73">
        <f t="shared" si="3"/>
        <v>0</v>
      </c>
      <c r="J24" s="65">
        <f t="shared" si="0"/>
        <v>5.1404277554902983E-3</v>
      </c>
      <c r="K24" s="65">
        <f t="shared" si="1"/>
        <v>91.596685342303289</v>
      </c>
      <c r="L24" s="65">
        <f t="shared" si="4"/>
        <v>1.7067003525033426</v>
      </c>
    </row>
    <row r="25" spans="1:12"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8" cm="1">
        <f t="array" ref="G25">IF(INDEX('DATA INPUT - nonordered'!H:H,ROW(G25))="","",INDEX('DATA INPUT - nonordered'!H:H,ROW(G25)))</f>
        <v>74.518829999999994</v>
      </c>
      <c r="H25" s="73">
        <f t="shared" si="2"/>
        <v>34</v>
      </c>
      <c r="I25" s="73">
        <f t="shared" si="3"/>
        <v>0</v>
      </c>
      <c r="J25" s="65">
        <f t="shared" si="0"/>
        <v>7.3749385988619515E-3</v>
      </c>
      <c r="K25" s="65">
        <f t="shared" si="1"/>
        <v>91.596685342303289</v>
      </c>
      <c r="L25" s="65">
        <f t="shared" si="4"/>
        <v>0.1448830625221828</v>
      </c>
    </row>
    <row r="26" spans="1:12"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8" cm="1">
        <f t="array" ref="G26">IF(INDEX('DATA INPUT - nonordered'!H:H,ROW(G26))="","",INDEX('DATA INPUT - nonordered'!H:H,ROW(G26)))</f>
        <v>617.09230000000002</v>
      </c>
      <c r="H26" s="73">
        <f t="shared" si="2"/>
        <v>34</v>
      </c>
      <c r="I26" s="73">
        <f t="shared" si="3"/>
        <v>0</v>
      </c>
      <c r="J26" s="65">
        <f t="shared" si="0"/>
        <v>6.1072051484577783E-2</v>
      </c>
      <c r="K26" s="65">
        <f t="shared" si="1"/>
        <v>91.596685342303289</v>
      </c>
      <c r="L26" s="65">
        <f t="shared" si="4"/>
        <v>0.15724577173571491</v>
      </c>
    </row>
    <row r="27" spans="1:12"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8" cm="1">
        <f t="array" ref="G27">IF(INDEX('DATA INPUT - nonordered'!H:H,ROW(G27))="","",INDEX('DATA INPUT - nonordered'!H:H,ROW(G27)))</f>
        <v>180.49100000000001</v>
      </c>
      <c r="H27" s="73">
        <f t="shared" si="2"/>
        <v>34</v>
      </c>
      <c r="I27" s="73">
        <f t="shared" si="3"/>
        <v>0</v>
      </c>
      <c r="J27" s="65">
        <f t="shared" si="0"/>
        <v>1.7862734058588851E-2</v>
      </c>
      <c r="K27" s="65">
        <f t="shared" si="1"/>
        <v>91.596685342303289</v>
      </c>
      <c r="L27" s="65">
        <f t="shared" si="4"/>
        <v>13.412011704806162</v>
      </c>
    </row>
    <row r="28" spans="1:12"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8" cm="1">
        <f t="array" ref="G28">IF(INDEX('DATA INPUT - nonordered'!H:H,ROW(G28))="","",INDEX('DATA INPUT - nonordered'!H:H,ROW(G28)))</f>
        <v>308.423</v>
      </c>
      <c r="H28" s="73">
        <f t="shared" si="2"/>
        <v>34</v>
      </c>
      <c r="I28" s="73">
        <f t="shared" si="3"/>
        <v>0</v>
      </c>
      <c r="J28" s="65">
        <f t="shared" si="0"/>
        <v>3.0523837900793663E-2</v>
      </c>
      <c r="K28" s="65">
        <f t="shared" si="1"/>
        <v>91.596685342303289</v>
      </c>
      <c r="L28" s="65">
        <f t="shared" si="4"/>
        <v>0.97081175184430102</v>
      </c>
    </row>
    <row r="29" spans="1:12"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8" cm="1">
        <f t="array" ref="G29">IF(INDEX('DATA INPUT - nonordered'!H:H,ROW(G29))="","",INDEX('DATA INPUT - nonordered'!H:H,ROW(G29)))</f>
        <v>77.267009999999999</v>
      </c>
      <c r="H29" s="73">
        <f t="shared" si="2"/>
        <v>34</v>
      </c>
      <c r="I29" s="73">
        <f t="shared" si="3"/>
        <v>0</v>
      </c>
      <c r="J29" s="65">
        <f t="shared" si="0"/>
        <v>7.6469189662217241E-3</v>
      </c>
      <c r="K29" s="65">
        <f t="shared" si="1"/>
        <v>91.596685342303289</v>
      </c>
      <c r="L29" s="65">
        <f t="shared" si="4"/>
        <v>0.46572355712836161</v>
      </c>
    </row>
    <row r="30" spans="1:12"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8" cm="1">
        <f t="array" ref="G30">IF(INDEX('DATA INPUT - nonordered'!H:H,ROW(G30))="","",INDEX('DATA INPUT - nonordered'!H:H,ROW(G30)))</f>
        <v>164.39859999999999</v>
      </c>
      <c r="H30" s="73">
        <f t="shared" si="2"/>
        <v>34</v>
      </c>
      <c r="I30" s="73">
        <f t="shared" si="3"/>
        <v>0</v>
      </c>
      <c r="J30" s="65">
        <f t="shared" si="0"/>
        <v>1.6270110262585531E-2</v>
      </c>
      <c r="K30" s="65">
        <f t="shared" si="1"/>
        <v>91.596685342303289</v>
      </c>
      <c r="L30" s="65">
        <f t="shared" si="4"/>
        <v>1.6929900773353029E-2</v>
      </c>
    </row>
    <row r="31" spans="1:12"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8" cm="1">
        <f t="array" ref="G31">IF(INDEX('DATA INPUT - nonordered'!H:H,ROW(G31))="","",INDEX('DATA INPUT - nonordered'!H:H,ROW(G31)))</f>
        <v>309.49369999999999</v>
      </c>
      <c r="H31" s="73">
        <f t="shared" si="2"/>
        <v>34</v>
      </c>
      <c r="I31" s="73">
        <f t="shared" si="3"/>
        <v>0</v>
      </c>
      <c r="J31" s="65">
        <f t="shared" si="0"/>
        <v>3.0629802349749737E-2</v>
      </c>
      <c r="K31" s="65">
        <f t="shared" si="1"/>
        <v>91.596685342303289</v>
      </c>
      <c r="L31" s="65">
        <f t="shared" si="4"/>
        <v>4.3601534605211649E-2</v>
      </c>
    </row>
    <row r="32" spans="1:12"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8" cm="1">
        <f t="array" ref="G32">IF(INDEX('DATA INPUT - nonordered'!H:H,ROW(G32))="","",INDEX('DATA INPUT - nonordered'!H:H,ROW(G32)))</f>
        <v>355.35610000000003</v>
      </c>
      <c r="H32" s="73">
        <f t="shared" si="2"/>
        <v>34</v>
      </c>
      <c r="I32" s="73">
        <f t="shared" si="3"/>
        <v>0</v>
      </c>
      <c r="J32" s="65">
        <f t="shared" si="0"/>
        <v>3.516868713895599E-2</v>
      </c>
      <c r="K32" s="65">
        <f t="shared" si="1"/>
        <v>91.596685342303289</v>
      </c>
      <c r="L32" s="65">
        <f t="shared" si="4"/>
        <v>0.82674199606902166</v>
      </c>
    </row>
    <row r="33" spans="1:12"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8" cm="1">
        <f t="array" ref="G33">IF(INDEX('DATA INPUT - nonordered'!H:H,ROW(G33))="","",INDEX('DATA INPUT - nonordered'!H:H,ROW(G33)))</f>
        <v>119.8061</v>
      </c>
      <c r="H33" s="73">
        <f t="shared" si="2"/>
        <v>34</v>
      </c>
      <c r="I33" s="73">
        <f t="shared" si="3"/>
        <v>0</v>
      </c>
      <c r="J33" s="65">
        <f t="shared" si="0"/>
        <v>1.1856904238420207E-2</v>
      </c>
      <c r="K33" s="65">
        <f t="shared" si="1"/>
        <v>91.596685342303289</v>
      </c>
      <c r="L33" s="65">
        <f t="shared" si="4"/>
        <v>0.57038436020738992</v>
      </c>
    </row>
    <row r="34" spans="1:12"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8" cm="1">
        <f t="array" ref="G34">IF(INDEX('DATA INPUT - nonordered'!H:H,ROW(G34))="","",INDEX('DATA INPUT - nonordered'!H:H,ROW(G34)))</f>
        <v>1979.521</v>
      </c>
      <c r="H34" s="73">
        <f t="shared" si="2"/>
        <v>34</v>
      </c>
      <c r="I34" s="73">
        <f t="shared" si="3"/>
        <v>0</v>
      </c>
      <c r="J34" s="65">
        <f t="shared" si="0"/>
        <v>0.19590814603715342</v>
      </c>
      <c r="K34" s="65">
        <f t="shared" si="1"/>
        <v>91.596685342303289</v>
      </c>
      <c r="L34" s="65">
        <f t="shared" si="4"/>
        <v>0.60533258811232704</v>
      </c>
    </row>
    <row r="35" spans="1:12"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8" cm="1">
        <f t="array" ref="G35">IF(INDEX('DATA INPUT - nonordered'!H:H,ROW(G35))="","",INDEX('DATA INPUT - nonordered'!H:H,ROW(G35)))</f>
        <v>211.84630000000001</v>
      </c>
      <c r="H35" s="73">
        <f t="shared" si="2"/>
        <v>34</v>
      </c>
      <c r="I35" s="73">
        <f t="shared" si="3"/>
        <v>0</v>
      </c>
      <c r="J35" s="65">
        <f t="shared" si="0"/>
        <v>2.0965888150633723E-2</v>
      </c>
      <c r="K35" s="65">
        <f t="shared" si="1"/>
        <v>91.596685342303289</v>
      </c>
      <c r="L35" s="65">
        <f t="shared" si="4"/>
        <v>0.18768236983409325</v>
      </c>
    </row>
    <row r="36" spans="1:12"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8" cm="1">
        <f t="array" ref="G36">IF(INDEX('DATA INPUT - nonordered'!H:H,ROW(G36))="","",INDEX('DATA INPUT - nonordered'!H:H,ROW(G36)))</f>
        <v>223.6183</v>
      </c>
      <c r="H36" s="73">
        <f t="shared" si="2"/>
        <v>34</v>
      </c>
      <c r="I36" s="73">
        <f t="shared" si="3"/>
        <v>0</v>
      </c>
      <c r="J36" s="65">
        <f t="shared" si="0"/>
        <v>2.2130932974684273E-2</v>
      </c>
      <c r="K36" s="65">
        <f t="shared" si="1"/>
        <v>91.596685342303289</v>
      </c>
      <c r="L36" s="65">
        <f t="shared" si="4"/>
        <v>0.22439187372001229</v>
      </c>
    </row>
    <row r="37" spans="1:12"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8" cm="1">
        <f t="array" ref="G37">IF(INDEX('DATA INPUT - nonordered'!H:H,ROW(G37))="","",INDEX('DATA INPUT - nonordered'!H:H,ROW(G37)))</f>
        <v>39.138280000000002</v>
      </c>
      <c r="H37" s="73">
        <f t="shared" si="2"/>
        <v>34</v>
      </c>
      <c r="I37" s="73">
        <f t="shared" si="3"/>
        <v>0</v>
      </c>
      <c r="J37" s="65">
        <f t="shared" si="0"/>
        <v>3.8734157777982662E-3</v>
      </c>
      <c r="K37" s="65">
        <f t="shared" si="1"/>
        <v>91.596685342303289</v>
      </c>
      <c r="L37" s="65">
        <f t="shared" si="4"/>
        <v>1.1927818377841255</v>
      </c>
    </row>
    <row r="38" spans="1:12"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8" cm="1">
        <f t="array" ref="G38">IF(INDEX('DATA INPUT - nonordered'!H:H,ROW(G38))="","",INDEX('DATA INPUT - nonordered'!H:H,ROW(G38)))</f>
        <v>55.924329999999998</v>
      </c>
      <c r="H38" s="73">
        <f t="shared" si="2"/>
        <v>34</v>
      </c>
      <c r="I38" s="73">
        <f t="shared" si="3"/>
        <v>0</v>
      </c>
      <c r="J38" s="65">
        <f t="shared" si="0"/>
        <v>5.5346883456502656E-3</v>
      </c>
      <c r="K38" s="65">
        <f t="shared" si="1"/>
        <v>91.596685342303289</v>
      </c>
      <c r="L38" s="65">
        <f t="shared" si="4"/>
        <v>0.11672811959580545</v>
      </c>
    </row>
    <row r="39" spans="1:12"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8" cm="1">
        <f t="array" ref="G39">IF(INDEX('DATA INPUT - nonordered'!H:H,ROW(G39))="","",INDEX('DATA INPUT - nonordered'!H:H,ROW(G39)))</f>
        <v>195.2602</v>
      </c>
      <c r="H39" s="73">
        <f t="shared" si="2"/>
        <v>34</v>
      </c>
      <c r="I39" s="73">
        <f t="shared" si="3"/>
        <v>0</v>
      </c>
      <c r="J39" s="65">
        <f t="shared" si="0"/>
        <v>1.9324404124454242E-2</v>
      </c>
      <c r="K39" s="65">
        <f t="shared" si="1"/>
        <v>91.596685342303289</v>
      </c>
      <c r="L39" s="65">
        <f t="shared" si="4"/>
        <v>0.70284958914633511</v>
      </c>
    </row>
    <row r="40" spans="1:12"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8" cm="1">
        <f t="array" ref="G40">IF(INDEX('DATA INPUT - nonordered'!H:H,ROW(G40))="","",INDEX('DATA INPUT - nonordered'!H:H,ROW(G40)))</f>
        <v>133.29509999999999</v>
      </c>
      <c r="H40" s="73">
        <f t="shared" si="2"/>
        <v>34</v>
      </c>
      <c r="I40" s="73">
        <f t="shared" si="3"/>
        <v>0</v>
      </c>
      <c r="J40" s="65">
        <f t="shared" si="0"/>
        <v>1.3191876174507351E-2</v>
      </c>
      <c r="K40" s="65">
        <f t="shared" si="1"/>
        <v>91.596685342303289</v>
      </c>
      <c r="L40" s="65">
        <f t="shared" si="4"/>
        <v>0.49326011855354129</v>
      </c>
    </row>
    <row r="41" spans="1:12"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8" t="str" cm="1">
        <f t="array" ref="G41">IF(INDEX('DATA INPUT - nonordered'!H:H,ROW(G41))="","",INDEX('DATA INPUT - nonordered'!H:H,ROW(G41)))</f>
        <v/>
      </c>
      <c r="H41" s="73" t="str">
        <f t="shared" si="2"/>
        <v/>
      </c>
      <c r="I41" s="73" t="str">
        <f t="shared" si="3"/>
        <v/>
      </c>
      <c r="J41" s="65" t="str">
        <f t="shared" si="0"/>
        <v/>
      </c>
      <c r="K41" s="65" t="str">
        <f t="shared" si="1"/>
        <v/>
      </c>
      <c r="L41" s="65" t="str">
        <f t="shared" si="4"/>
        <v/>
      </c>
    </row>
    <row r="42" spans="1:12"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8" t="str" cm="1">
        <f t="array" ref="G42">IF(INDEX('DATA INPUT - nonordered'!H:H,ROW(G42))="","",INDEX('DATA INPUT - nonordered'!H:H,ROW(G42)))</f>
        <v/>
      </c>
      <c r="H42" s="73" t="str">
        <f t="shared" si="2"/>
        <v/>
      </c>
      <c r="I42" s="73" t="str">
        <f t="shared" si="3"/>
        <v/>
      </c>
      <c r="J42" s="65" t="str">
        <f t="shared" si="0"/>
        <v/>
      </c>
      <c r="K42" s="65" t="str">
        <f t="shared" si="1"/>
        <v/>
      </c>
      <c r="L42" s="65" t="str">
        <f t="shared" si="4"/>
        <v/>
      </c>
    </row>
    <row r="43" spans="1:12"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8" t="str" cm="1">
        <f t="array" ref="G43">IF(INDEX('DATA INPUT - nonordered'!H:H,ROW(G43))="","",INDEX('DATA INPUT - nonordered'!H:H,ROW(G43)))</f>
        <v/>
      </c>
      <c r="H43" s="73" t="str">
        <f t="shared" si="2"/>
        <v/>
      </c>
      <c r="I43" s="73" t="str">
        <f t="shared" si="3"/>
        <v/>
      </c>
      <c r="J43" s="65" t="str">
        <f t="shared" si="0"/>
        <v/>
      </c>
      <c r="K43" s="65" t="str">
        <f t="shared" si="1"/>
        <v/>
      </c>
      <c r="L43" s="65" t="str">
        <f t="shared" si="4"/>
        <v/>
      </c>
    </row>
    <row r="44" spans="1:12"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8" t="str" cm="1">
        <f t="array" ref="G44">IF(INDEX('DATA INPUT - nonordered'!H:H,ROW(G44))="","",INDEX('DATA INPUT - nonordered'!H:H,ROW(G44)))</f>
        <v/>
      </c>
      <c r="H44" s="73" t="str">
        <f t="shared" si="2"/>
        <v/>
      </c>
      <c r="I44" s="73" t="str">
        <f t="shared" si="3"/>
        <v/>
      </c>
      <c r="J44" s="65" t="str">
        <f t="shared" si="0"/>
        <v/>
      </c>
      <c r="K44" s="65" t="str">
        <f t="shared" si="1"/>
        <v/>
      </c>
      <c r="L44" s="65" t="str">
        <f t="shared" si="4"/>
        <v/>
      </c>
    </row>
    <row r="45" spans="1:12"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8" t="str" cm="1">
        <f t="array" ref="G45">IF(INDEX('DATA INPUT - nonordered'!H:H,ROW(G45))="","",INDEX('DATA INPUT - nonordered'!H:H,ROW(G45)))</f>
        <v/>
      </c>
      <c r="H45" s="73" t="str">
        <f t="shared" si="2"/>
        <v/>
      </c>
      <c r="I45" s="73" t="str">
        <f t="shared" si="3"/>
        <v/>
      </c>
      <c r="J45" s="65" t="str">
        <f t="shared" si="0"/>
        <v/>
      </c>
      <c r="K45" s="65" t="str">
        <f t="shared" si="1"/>
        <v/>
      </c>
      <c r="L45" s="65" t="str">
        <f t="shared" si="4"/>
        <v/>
      </c>
    </row>
    <row r="46" spans="1:12"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8" t="str" cm="1">
        <f t="array" ref="G46">IF(INDEX('DATA INPUT - nonordered'!H:H,ROW(G46))="","",INDEX('DATA INPUT - nonordered'!H:H,ROW(G46)))</f>
        <v/>
      </c>
      <c r="H46" s="73" t="str">
        <f t="shared" si="2"/>
        <v/>
      </c>
      <c r="I46" s="73" t="str">
        <f t="shared" si="3"/>
        <v/>
      </c>
      <c r="J46" s="65" t="str">
        <f t="shared" si="0"/>
        <v/>
      </c>
      <c r="K46" s="65" t="str">
        <f t="shared" si="1"/>
        <v/>
      </c>
      <c r="L46" s="65" t="str">
        <f t="shared" si="4"/>
        <v/>
      </c>
    </row>
    <row r="47" spans="1:12"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8" t="str" cm="1">
        <f t="array" ref="G47">IF(INDEX('DATA INPUT - nonordered'!H:H,ROW(G47))="","",INDEX('DATA INPUT - nonordered'!H:H,ROW(G47)))</f>
        <v/>
      </c>
      <c r="H47" s="73" t="str">
        <f t="shared" si="2"/>
        <v/>
      </c>
      <c r="I47" s="73" t="str">
        <f t="shared" si="3"/>
        <v/>
      </c>
      <c r="J47" s="65" t="str">
        <f t="shared" si="0"/>
        <v/>
      </c>
      <c r="K47" s="65" t="str">
        <f t="shared" si="1"/>
        <v/>
      </c>
      <c r="L47" s="65" t="str">
        <f t="shared" si="4"/>
        <v/>
      </c>
    </row>
    <row r="48" spans="1:12"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8" t="str" cm="1">
        <f t="array" ref="G48">IF(INDEX('DATA INPUT - nonordered'!H:H,ROW(G48))="","",INDEX('DATA INPUT - nonordered'!H:H,ROW(G48)))</f>
        <v/>
      </c>
      <c r="H48" s="73" t="str">
        <f t="shared" si="2"/>
        <v/>
      </c>
      <c r="I48" s="73" t="str">
        <f t="shared" si="3"/>
        <v/>
      </c>
      <c r="J48" s="65" t="str">
        <f t="shared" si="0"/>
        <v/>
      </c>
      <c r="K48" s="65" t="str">
        <f t="shared" si="1"/>
        <v/>
      </c>
      <c r="L48" s="65" t="str">
        <f t="shared" si="4"/>
        <v/>
      </c>
    </row>
    <row r="49" spans="1:12"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8" t="str" cm="1">
        <f t="array" ref="G49">IF(INDEX('DATA INPUT - nonordered'!H:H,ROW(G49))="","",INDEX('DATA INPUT - nonordered'!H:H,ROW(G49)))</f>
        <v/>
      </c>
      <c r="H49" s="73" t="str">
        <f t="shared" si="2"/>
        <v/>
      </c>
      <c r="I49" s="73" t="str">
        <f t="shared" si="3"/>
        <v/>
      </c>
      <c r="J49" s="65" t="str">
        <f t="shared" si="0"/>
        <v/>
      </c>
      <c r="K49" s="65" t="str">
        <f t="shared" si="1"/>
        <v/>
      </c>
      <c r="L49" s="65" t="str">
        <f t="shared" si="4"/>
        <v/>
      </c>
    </row>
    <row r="50" spans="1:12"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8" t="str" cm="1">
        <f t="array" ref="G50">IF(INDEX('DATA INPUT - nonordered'!H:H,ROW(G50))="","",INDEX('DATA INPUT - nonordered'!H:H,ROW(G50)))</f>
        <v/>
      </c>
      <c r="H50" s="73" t="str">
        <f t="shared" si="2"/>
        <v/>
      </c>
      <c r="I50" s="73" t="str">
        <f t="shared" si="3"/>
        <v/>
      </c>
      <c r="J50" s="65" t="str">
        <f t="shared" si="0"/>
        <v/>
      </c>
      <c r="K50" s="65" t="str">
        <f t="shared" si="1"/>
        <v/>
      </c>
      <c r="L50" s="65" t="str">
        <f t="shared" si="4"/>
        <v/>
      </c>
    </row>
  </sheetData>
  <mergeCells count="1">
    <mergeCell ref="H3:L3"/>
  </mergeCells>
  <pageMargins left="0.7" right="0.7"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85CAD-50C8-44CF-AF7F-3AEC14B512F3}">
  <sheetPr codeName="Sheet24">
    <tabColor theme="9" tint="0.59999389629810485"/>
  </sheetPr>
  <dimension ref="A1:U50"/>
  <sheetViews>
    <sheetView zoomScaleNormal="100" workbookViewId="0">
      <pane ySplit="6" topLeftCell="A7" activePane="bottomLeft" state="frozen"/>
      <selection activeCell="C17" sqref="C17"/>
      <selection pane="bottomLeft" activeCell="I1" sqref="I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7" width="16" style="106" customWidth="1"/>
    <col min="8" max="8" width="16" style="105" customWidth="1"/>
    <col min="9" max="14" width="11.81640625" style="109" customWidth="1"/>
    <col min="15" max="15" width="14.1796875" style="109" bestFit="1" customWidth="1"/>
    <col min="16" max="16" width="15.1796875" style="109" customWidth="1"/>
    <col min="17" max="17" width="23.1796875" style="109" bestFit="1" customWidth="1"/>
    <col min="18" max="18" width="12.7265625" style="107" bestFit="1" customWidth="1"/>
    <col min="19" max="19" width="14.54296875" style="107" customWidth="1"/>
    <col min="20" max="21" width="11.81640625" style="107" customWidth="1"/>
    <col min="22" max="16384" width="9.1796875" style="107"/>
  </cols>
  <sheetData>
    <row r="1" spans="1:21" s="34" customFormat="1" ht="21">
      <c r="A1" s="62" t="s">
        <v>308</v>
      </c>
      <c r="F1" s="66"/>
      <c r="G1" s="66"/>
      <c r="H1" s="70"/>
      <c r="I1" s="63"/>
      <c r="J1" s="63"/>
      <c r="K1" s="63"/>
      <c r="L1" s="63"/>
      <c r="M1" s="63"/>
      <c r="N1" s="63"/>
      <c r="O1" s="63"/>
      <c r="P1" s="63"/>
      <c r="Q1" s="63"/>
    </row>
    <row r="2" spans="1:21" s="34" customFormat="1">
      <c r="F2" s="66"/>
      <c r="G2" s="66"/>
      <c r="H2" s="70"/>
      <c r="I2" s="63"/>
      <c r="J2" s="63"/>
      <c r="K2" s="63"/>
      <c r="L2" s="63"/>
      <c r="M2" s="63"/>
      <c r="N2" s="63"/>
      <c r="O2" s="63"/>
      <c r="P2" s="63"/>
      <c r="Q2" s="63"/>
    </row>
    <row r="3" spans="1:21" s="39" customFormat="1" ht="18.5" customHeight="1">
      <c r="A3" s="101" t="s">
        <v>463</v>
      </c>
      <c r="C3" s="101"/>
      <c r="D3" s="101"/>
      <c r="E3" s="101"/>
      <c r="F3" s="101"/>
      <c r="G3" s="101"/>
      <c r="H3" s="101"/>
      <c r="I3" s="229" t="s">
        <v>213</v>
      </c>
      <c r="J3" s="229"/>
      <c r="K3" s="229"/>
      <c r="L3" s="229"/>
      <c r="M3" s="229"/>
      <c r="N3" s="229"/>
      <c r="O3" s="229"/>
      <c r="P3" s="229"/>
      <c r="Q3" s="229"/>
      <c r="R3" s="227" t="s">
        <v>214</v>
      </c>
      <c r="S3" s="227"/>
      <c r="T3" s="227"/>
      <c r="U3" s="227"/>
    </row>
    <row r="4" spans="1:21" s="47" customFormat="1" ht="52">
      <c r="A4" s="47" t="s">
        <v>516</v>
      </c>
      <c r="B4" s="47" t="s">
        <v>517</v>
      </c>
      <c r="C4" s="47" t="s">
        <v>215</v>
      </c>
      <c r="D4" s="47" t="s">
        <v>216</v>
      </c>
      <c r="E4" s="47" t="s">
        <v>217</v>
      </c>
      <c r="F4" s="67" t="s">
        <v>219</v>
      </c>
      <c r="G4" s="67" t="s">
        <v>465</v>
      </c>
      <c r="H4" s="71" t="s">
        <v>245</v>
      </c>
      <c r="I4" s="47" t="s">
        <v>530</v>
      </c>
      <c r="J4" s="47" t="s">
        <v>534</v>
      </c>
      <c r="K4" s="47" t="s">
        <v>309</v>
      </c>
      <c r="L4" s="47" t="s">
        <v>256</v>
      </c>
      <c r="M4" s="47" t="s">
        <v>248</v>
      </c>
      <c r="N4" s="47" t="s">
        <v>311</v>
      </c>
      <c r="O4" s="47" t="s">
        <v>312</v>
      </c>
      <c r="P4" s="64" t="s">
        <v>313</v>
      </c>
      <c r="Q4" s="64" t="s">
        <v>315</v>
      </c>
      <c r="R4" s="47" t="s">
        <v>36</v>
      </c>
      <c r="S4" s="47" t="s">
        <v>316</v>
      </c>
      <c r="T4" s="47" t="s">
        <v>211</v>
      </c>
      <c r="U4" s="47" t="s">
        <v>212</v>
      </c>
    </row>
    <row r="5" spans="1:21" s="80" customFormat="1" ht="27.5">
      <c r="F5" s="81" t="s">
        <v>310</v>
      </c>
      <c r="G5" s="80" t="s">
        <v>354</v>
      </c>
      <c r="H5" s="82" t="s">
        <v>343</v>
      </c>
      <c r="I5" s="149" t="str">
        <f>IF(AVERAGE(I7:I50)&lt;=2,"2 or fewer subgroups","")</f>
        <v/>
      </c>
      <c r="J5" s="149" t="str">
        <f>IF(SUM(J7:J50)&lt;&gt;0,"Missing estimate(s)","")</f>
        <v/>
      </c>
      <c r="L5" s="80" t="s">
        <v>345</v>
      </c>
      <c r="N5" s="79" t="s">
        <v>401</v>
      </c>
      <c r="O5" s="80" t="s">
        <v>399</v>
      </c>
      <c r="P5" s="80" t="s">
        <v>400</v>
      </c>
      <c r="Q5" s="80" t="s">
        <v>513</v>
      </c>
      <c r="R5" s="83" t="s">
        <v>402</v>
      </c>
      <c r="S5" s="83" t="s">
        <v>407</v>
      </c>
      <c r="T5" s="80" t="s">
        <v>403</v>
      </c>
      <c r="U5" s="80" t="s">
        <v>404</v>
      </c>
    </row>
    <row r="6" spans="1:21" s="34" customFormat="1">
      <c r="A6" s="43" t="s">
        <v>516</v>
      </c>
      <c r="B6" s="43" t="s">
        <v>517</v>
      </c>
      <c r="C6" s="43" t="s">
        <v>83</v>
      </c>
      <c r="D6" s="43" t="s">
        <v>84</v>
      </c>
      <c r="E6" s="43" t="s">
        <v>85</v>
      </c>
      <c r="F6" s="75" t="s">
        <v>87</v>
      </c>
      <c r="G6" s="75" t="s">
        <v>88</v>
      </c>
      <c r="H6" s="44" t="s">
        <v>105</v>
      </c>
      <c r="I6" s="45" t="s">
        <v>531</v>
      </c>
      <c r="J6" s="45" t="s">
        <v>532</v>
      </c>
      <c r="K6" s="45" t="s">
        <v>310</v>
      </c>
      <c r="L6" s="45" t="s">
        <v>228</v>
      </c>
      <c r="M6" s="45" t="s">
        <v>251</v>
      </c>
      <c r="N6" s="45" t="s">
        <v>314</v>
      </c>
      <c r="O6" s="45" t="s">
        <v>161</v>
      </c>
      <c r="P6" s="45" t="s">
        <v>162</v>
      </c>
      <c r="Q6" s="45" t="s">
        <v>163</v>
      </c>
      <c r="R6" s="46" t="s">
        <v>35</v>
      </c>
      <c r="S6" s="46" t="s">
        <v>164</v>
      </c>
      <c r="T6" s="46" t="s">
        <v>165</v>
      </c>
      <c r="U6" s="46" t="s">
        <v>166</v>
      </c>
    </row>
    <row r="7" spans="1:21"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7" cm="1">
        <f t="array" ref="G7">IF(INDEX('DATA INPUT - nonordered'!G:G,ROW(G7))="","",INDEX('DATA INPUT - nonordered'!G:G,ROW(G7)))</f>
        <v>1.538443</v>
      </c>
      <c r="H7" s="38" cm="1">
        <f t="array" ref="H7">IF(INDEX('DATA INPUT - nonordered'!H:H,ROW(H7))="","",INDEX('DATA INPUT - nonordered'!H:H,ROW(H7)))</f>
        <v>230.20509999999999</v>
      </c>
      <c r="I7" s="73">
        <f>IF(E7="","",COUNTIF(E:E,"*?")-2)</f>
        <v>34</v>
      </c>
      <c r="J7" s="73">
        <f>IF(E7="","",IF(AND(E7&lt;&gt;"",F7=""),1,0))</f>
        <v>0</v>
      </c>
      <c r="K7" s="65">
        <f>IF(F7=0,0.000001,F7)</f>
        <v>95.117840000000001</v>
      </c>
      <c r="L7" s="65">
        <f t="shared" ref="L7:L50" si="0">IFERROR(H7/SUM(H:H),"")</f>
        <v>2.2782811775827336E-2</v>
      </c>
      <c r="M7" s="65">
        <f t="shared" ref="M7:M50" si="1">IF(F7="","",SUMPRODUCT(L:L,K:K))</f>
        <v>91.596685342303289</v>
      </c>
      <c r="N7" s="65">
        <f>IFERROR(K7/M7,"")</f>
        <v>1.0384419441002468</v>
      </c>
      <c r="O7" s="65">
        <f>IFERROR(IF(I7&lt;=2,"",
IF(SUM(J:J)&lt;&gt;0,"",
L7*N7*LN(N7))),"")</f>
        <v>8.9243794547604624E-4</v>
      </c>
      <c r="P7" s="65">
        <f>IFERROR(IF(I7&lt;=2,"",
IF(SUM(J:J)&lt;&gt;0,"",
L7*N7*(1+LN(N7)))),"")</f>
        <v>2.4551065298036183E-2</v>
      </c>
      <c r="Q7" s="65">
        <f>IFERROR(IF(I7&lt;=2,"",
IF(SUM(J:J)&lt;&gt;0,"",
(L7^2)*(G7^2)*((1+LN(N7)-SUM(P:P))^2))),"")</f>
        <v>1.4688140482276384E-6</v>
      </c>
      <c r="R7" s="58">
        <f>IF(SUM(O:O)=0,"",SUM(O:O)*1000)</f>
        <v>3.1438726510465997</v>
      </c>
      <c r="S7" s="78">
        <f>IF(SUM(O:O)=0,"",SQRT(SUM(Q:Q)/(M7^2)))</f>
        <v>6.2393303280422995E-4</v>
      </c>
      <c r="T7" s="58">
        <f>IFERROR(R7-1.96*S7,"")</f>
        <v>3.1426497423023037</v>
      </c>
      <c r="U7" s="42">
        <f>IFERROR(R7+1.96*S7,"")</f>
        <v>3.1450955597908958</v>
      </c>
    </row>
    <row r="8" spans="1:21"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7" cm="1">
        <f t="array" ref="G8">IF(INDEX('DATA INPUT - nonordered'!G:G,ROW(G8))="","",INDEX('DATA INPUT - nonordered'!G:G,ROW(G8)))</f>
        <v>0</v>
      </c>
      <c r="H8" s="38" cm="1">
        <f t="array" ref="H8">IF(INDEX('DATA INPUT - nonordered'!H:H,ROW(H8))="","",INDEX('DATA INPUT - nonordered'!H:H,ROW(H8)))</f>
        <v>149.46270000000001</v>
      </c>
      <c r="I8" s="73">
        <f t="shared" ref="I8:I50" si="2">IF(E8="","",COUNTIF(E:E,"*?")-2)</f>
        <v>34</v>
      </c>
      <c r="J8" s="73">
        <f t="shared" ref="J8:J50" si="3">IF(E8="","",IF(AND(E8&lt;&gt;"",F8=""),1,0))</f>
        <v>0</v>
      </c>
      <c r="K8" s="65">
        <f t="shared" ref="K8:K50" si="4">IF(F8=0,0.000001,F8)</f>
        <v>100</v>
      </c>
      <c r="L8" s="65">
        <f t="shared" si="0"/>
        <v>1.4791942322767605E-2</v>
      </c>
      <c r="M8" s="65">
        <f t="shared" si="1"/>
        <v>91.596685342303289</v>
      </c>
      <c r="N8" s="65">
        <f t="shared" ref="N8:N50" si="5">IFERROR(K8/M8,"")</f>
        <v>1.091742562804461</v>
      </c>
      <c r="O8" s="65">
        <f t="shared" ref="O8:O50" si="6">IFERROR(IF(I8&lt;=2,"",
IF(SUM(J:J)&lt;&gt;0,"",
L8*N8*LN(N8))),"")</f>
        <v>1.4174794963477449E-3</v>
      </c>
      <c r="P8" s="65">
        <f t="shared" ref="P8:P50" si="7">IFERROR(IF(I8&lt;=2,"",
IF(SUM(J:J)&lt;&gt;0,"",
L8*N8*(1+LN(N8)))),"")</f>
        <v>1.7566472516661821E-2</v>
      </c>
      <c r="Q8" s="65">
        <f t="shared" ref="Q8:Q50" si="8">IFERROR(IF(I8&lt;=2,"",
IF(SUM(J:J)&lt;&gt;0,"",
(L8^2)*(G8^2)*((1+LN(N8)-SUM(P:P))^2))),"")</f>
        <v>0</v>
      </c>
    </row>
    <row r="9" spans="1:21"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7" cm="1">
        <f t="array" ref="G9">IF(INDEX('DATA INPUT - nonordered'!G:G,ROW(G9))="","",INDEX('DATA INPUT - nonordered'!G:G,ROW(G9)))</f>
        <v>1.267644</v>
      </c>
      <c r="H9" s="38" cm="1">
        <f t="array" ref="H9">IF(INDEX('DATA INPUT - nonordered'!H:H,ROW(H9))="","",INDEX('DATA INPUT - nonordered'!H:H,ROW(H9)))</f>
        <v>55.665329999999997</v>
      </c>
      <c r="I9" s="73">
        <f t="shared" si="2"/>
        <v>34</v>
      </c>
      <c r="J9" s="73">
        <f t="shared" si="3"/>
        <v>0</v>
      </c>
      <c r="K9" s="65">
        <f t="shared" si="4"/>
        <v>97.41001</v>
      </c>
      <c r="L9" s="65">
        <f t="shared" si="0"/>
        <v>5.50905577604195E-3</v>
      </c>
      <c r="M9" s="65">
        <f t="shared" si="1"/>
        <v>91.596685342303289</v>
      </c>
      <c r="N9" s="65">
        <f t="shared" si="5"/>
        <v>1.0634665396020817</v>
      </c>
      <c r="O9" s="65">
        <f t="shared" si="6"/>
        <v>3.6050840034725166E-4</v>
      </c>
      <c r="P9" s="65">
        <f t="shared" si="7"/>
        <v>6.2192048829694448E-3</v>
      </c>
      <c r="Q9" s="65">
        <f t="shared" si="8"/>
        <v>1.6627470916862642E-7</v>
      </c>
    </row>
    <row r="10" spans="1:21"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7" cm="1">
        <f t="array" ref="G10">IF(INDEX('DATA INPUT - nonordered'!G:G,ROW(G10))="","",INDEX('DATA INPUT - nonordered'!G:G,ROW(G10)))</f>
        <v>3.5440529999999999</v>
      </c>
      <c r="H10" s="38" cm="1">
        <f t="array" ref="H10">IF(INDEX('DATA INPUT - nonordered'!H:H,ROW(H10))="","",INDEX('DATA INPUT - nonordered'!H:H,ROW(H10)))</f>
        <v>451.26549999999997</v>
      </c>
      <c r="I10" s="73">
        <f t="shared" si="2"/>
        <v>34</v>
      </c>
      <c r="J10" s="73">
        <f t="shared" si="3"/>
        <v>0</v>
      </c>
      <c r="K10" s="65">
        <f t="shared" si="4"/>
        <v>80.356939999999994</v>
      </c>
      <c r="L10" s="65">
        <f t="shared" si="0"/>
        <v>4.4660595909580679E-2</v>
      </c>
      <c r="M10" s="65">
        <f t="shared" si="1"/>
        <v>91.596685342303289</v>
      </c>
      <c r="N10" s="65">
        <f t="shared" si="5"/>
        <v>0.87729091614724297</v>
      </c>
      <c r="O10" s="65">
        <f t="shared" si="6"/>
        <v>-5.1293572076615427E-3</v>
      </c>
      <c r="P10" s="65">
        <f t="shared" si="7"/>
        <v>3.4050977893536304E-2</v>
      </c>
      <c r="Q10" s="65">
        <f t="shared" si="8"/>
        <v>4.5024727453798921E-4</v>
      </c>
    </row>
    <row r="11" spans="1:21"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7" cm="1">
        <f t="array" ref="G11">IF(INDEX('DATA INPUT - nonordered'!G:G,ROW(G11))="","",INDEX('DATA INPUT - nonordered'!G:G,ROW(G11)))</f>
        <v>2.774006</v>
      </c>
      <c r="H11" s="38" cm="1">
        <f t="array" ref="H11">IF(INDEX('DATA INPUT - nonordered'!H:H,ROW(H11))="","",INDEX('DATA INPUT - nonordered'!H:H,ROW(H11)))</f>
        <v>70.175399999999996</v>
      </c>
      <c r="I11" s="73">
        <f t="shared" si="2"/>
        <v>34</v>
      </c>
      <c r="J11" s="73">
        <f t="shared" si="3"/>
        <v>0</v>
      </c>
      <c r="K11" s="65">
        <f t="shared" si="4"/>
        <v>94.257559999999998</v>
      </c>
      <c r="L11" s="65">
        <f t="shared" si="0"/>
        <v>6.9450804065304969E-3</v>
      </c>
      <c r="M11" s="65">
        <f t="shared" si="1"/>
        <v>91.596685342303289</v>
      </c>
      <c r="N11" s="65">
        <f t="shared" si="5"/>
        <v>1.0290499011809524</v>
      </c>
      <c r="O11" s="65">
        <f t="shared" si="6"/>
        <v>2.0465639346884553E-4</v>
      </c>
      <c r="P11" s="65">
        <f t="shared" si="7"/>
        <v>7.3514906995028216E-3</v>
      </c>
      <c r="Q11" s="65">
        <f t="shared" si="8"/>
        <v>2.4120139811761212E-7</v>
      </c>
    </row>
    <row r="12" spans="1:21"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7" cm="1">
        <f t="array" ref="G12">IF(INDEX('DATA INPUT - nonordered'!G:G,ROW(G12))="","",INDEX('DATA INPUT - nonordered'!G:G,ROW(G12)))</f>
        <v>0.64761159999999995</v>
      </c>
      <c r="H12" s="38" cm="1">
        <f t="array" ref="H12">IF(INDEX('DATA INPUT - nonordered'!H:H,ROW(H12))="","",INDEX('DATA INPUT - nonordered'!H:H,ROW(H12)))</f>
        <v>1221.944</v>
      </c>
      <c r="I12" s="73">
        <f t="shared" si="2"/>
        <v>34</v>
      </c>
      <c r="J12" s="73">
        <f t="shared" si="3"/>
        <v>0</v>
      </c>
      <c r="K12" s="65">
        <f t="shared" si="4"/>
        <v>98.561679999999996</v>
      </c>
      <c r="L12" s="65">
        <f t="shared" si="0"/>
        <v>0.1209326819979295</v>
      </c>
      <c r="M12" s="65">
        <f t="shared" si="1"/>
        <v>91.596685342303289</v>
      </c>
      <c r="N12" s="65">
        <f t="shared" si="5"/>
        <v>1.0760398111751319</v>
      </c>
      <c r="O12" s="65">
        <f t="shared" si="6"/>
        <v>9.5367785037904565E-3</v>
      </c>
      <c r="P12" s="65">
        <f t="shared" si="7"/>
        <v>0.13966515880574479</v>
      </c>
      <c r="Q12" s="65">
        <f t="shared" si="8"/>
        <v>3.0178146161278293E-5</v>
      </c>
    </row>
    <row r="13" spans="1:21"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7" cm="1">
        <f t="array" ref="G13">IF(INDEX('DATA INPUT - nonordered'!G:G,ROW(G13))="","",INDEX('DATA INPUT - nonordered'!G:G,ROW(G13)))</f>
        <v>3.9455460000000002</v>
      </c>
      <c r="H13" s="38" cm="1">
        <f t="array" ref="H13">IF(INDEX('DATA INPUT - nonordered'!H:H,ROW(H13))="","",INDEX('DATA INPUT - nonordered'!H:H,ROW(H13)))</f>
        <v>91.882739999999998</v>
      </c>
      <c r="I13" s="73">
        <f t="shared" si="2"/>
        <v>34</v>
      </c>
      <c r="J13" s="73">
        <f t="shared" si="3"/>
        <v>0</v>
      </c>
      <c r="K13" s="65">
        <f t="shared" si="4"/>
        <v>88.947299999999998</v>
      </c>
      <c r="L13" s="65">
        <f t="shared" si="0"/>
        <v>9.0934004975010609E-3</v>
      </c>
      <c r="M13" s="65">
        <f t="shared" si="1"/>
        <v>91.596685342303289</v>
      </c>
      <c r="N13" s="65">
        <f t="shared" si="5"/>
        <v>0.97107553256537227</v>
      </c>
      <c r="O13" s="65">
        <f t="shared" si="6"/>
        <v>-2.5918066941978894E-4</v>
      </c>
      <c r="P13" s="65">
        <f t="shared" si="7"/>
        <v>8.5711980615212763E-3</v>
      </c>
      <c r="Q13" s="65">
        <f t="shared" si="8"/>
        <v>1.3592433426747701E-6</v>
      </c>
    </row>
    <row r="14" spans="1:21"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7" cm="1">
        <f t="array" ref="G14">IF(INDEX('DATA INPUT - nonordered'!G:G,ROW(G14))="","",INDEX('DATA INPUT - nonordered'!G:G,ROW(G14)))</f>
        <v>2.5746129999999998</v>
      </c>
      <c r="H14" s="38" cm="1">
        <f t="array" ref="H14">IF(INDEX('DATA INPUT - nonordered'!H:H,ROW(H14))="","",INDEX('DATA INPUT - nonordered'!H:H,ROW(H14)))</f>
        <v>124.611</v>
      </c>
      <c r="I14" s="73">
        <f t="shared" si="2"/>
        <v>34</v>
      </c>
      <c r="J14" s="73">
        <f t="shared" si="3"/>
        <v>0</v>
      </c>
      <c r="K14" s="65">
        <f t="shared" si="4"/>
        <v>86.671959999999999</v>
      </c>
      <c r="L14" s="65">
        <f t="shared" si="0"/>
        <v>1.2332432940007066E-2</v>
      </c>
      <c r="M14" s="65">
        <f t="shared" si="1"/>
        <v>91.596685342303289</v>
      </c>
      <c r="N14" s="65">
        <f t="shared" si="5"/>
        <v>0.94623467733685729</v>
      </c>
      <c r="O14" s="65">
        <f t="shared" si="6"/>
        <v>-6.4490416704098593E-4</v>
      </c>
      <c r="P14" s="65">
        <f t="shared" si="7"/>
        <v>1.102447153672503E-2</v>
      </c>
      <c r="Q14" s="65">
        <f t="shared" si="8"/>
        <v>3.4393323348947086E-6</v>
      </c>
    </row>
    <row r="15" spans="1:21"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7" cm="1">
        <f t="array" ref="G15">IF(INDEX('DATA INPUT - nonordered'!G:G,ROW(G15))="","",INDEX('DATA INPUT - nonordered'!G:G,ROW(G15)))</f>
        <v>1.0449360000000001</v>
      </c>
      <c r="H15" s="38" cm="1">
        <f t="array" ref="H15">IF(INDEX('DATA INPUT - nonordered'!H:H,ROW(H15))="","",INDEX('DATA INPUT - nonordered'!H:H,ROW(H15)))</f>
        <v>1257.4490000000001</v>
      </c>
      <c r="I15" s="73">
        <f t="shared" si="2"/>
        <v>34</v>
      </c>
      <c r="J15" s="73">
        <f t="shared" si="3"/>
        <v>0</v>
      </c>
      <c r="K15" s="65">
        <f t="shared" si="4"/>
        <v>97.098179999999999</v>
      </c>
      <c r="L15" s="65">
        <f t="shared" si="0"/>
        <v>0.12444652131817371</v>
      </c>
      <c r="M15" s="65">
        <f t="shared" si="1"/>
        <v>91.596685342303289</v>
      </c>
      <c r="N15" s="65">
        <f t="shared" si="5"/>
        <v>1.0600621587684886</v>
      </c>
      <c r="O15" s="65">
        <f t="shared" si="6"/>
        <v>7.6946310971559868E-3</v>
      </c>
      <c r="P15" s="65">
        <f t="shared" si="7"/>
        <v>0.13961567913692796</v>
      </c>
      <c r="Q15" s="65">
        <f t="shared" si="8"/>
        <v>5.1495126598722534E-5</v>
      </c>
    </row>
    <row r="16" spans="1:21"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7" cm="1">
        <f t="array" ref="G16">IF(INDEX('DATA INPUT - nonordered'!G:G,ROW(G16))="","",INDEX('DATA INPUT - nonordered'!G:G,ROW(G16)))</f>
        <v>1.203287</v>
      </c>
      <c r="H16" s="38" cm="1">
        <f t="array" ref="H16">IF(INDEX('DATA INPUT - nonordered'!H:H,ROW(H16))="","",INDEX('DATA INPUT - nonordered'!H:H,ROW(H16)))</f>
        <v>138.3835</v>
      </c>
      <c r="I16" s="73">
        <f t="shared" si="2"/>
        <v>34</v>
      </c>
      <c r="J16" s="73">
        <f t="shared" si="3"/>
        <v>0</v>
      </c>
      <c r="K16" s="65">
        <f t="shared" si="4"/>
        <v>96.59196</v>
      </c>
      <c r="L16" s="65">
        <f t="shared" si="0"/>
        <v>1.3695462148233042E-2</v>
      </c>
      <c r="M16" s="65">
        <f t="shared" si="1"/>
        <v>91.596685342303289</v>
      </c>
      <c r="N16" s="65">
        <f t="shared" si="5"/>
        <v>1.0545355395670599</v>
      </c>
      <c r="O16" s="65">
        <f t="shared" si="6"/>
        <v>7.6689497922563835E-4</v>
      </c>
      <c r="P16" s="65">
        <f t="shared" si="7"/>
        <v>1.5209246545332816E-2</v>
      </c>
      <c r="Q16" s="65">
        <f t="shared" si="8"/>
        <v>6.7776122407565629E-7</v>
      </c>
    </row>
    <row r="17" spans="1:17"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7" cm="1">
        <f t="array" ref="G17">IF(INDEX('DATA INPUT - nonordered'!G:G,ROW(G17))="","",INDEX('DATA INPUT - nonordered'!G:G,ROW(G17)))</f>
        <v>3.2323059999999999</v>
      </c>
      <c r="H17" s="38" cm="1">
        <f t="array" ref="H17">IF(INDEX('DATA INPUT - nonordered'!H:H,ROW(H17))="","",INDEX('DATA INPUT - nonordered'!H:H,ROW(H17)))</f>
        <v>252.12610000000001</v>
      </c>
      <c r="I17" s="73">
        <f t="shared" si="2"/>
        <v>34</v>
      </c>
      <c r="J17" s="73">
        <f t="shared" si="3"/>
        <v>0</v>
      </c>
      <c r="K17" s="65">
        <f t="shared" si="4"/>
        <v>75.433409999999995</v>
      </c>
      <c r="L17" s="65">
        <f t="shared" si="0"/>
        <v>2.4952277252213009E-2</v>
      </c>
      <c r="M17" s="65">
        <f t="shared" si="1"/>
        <v>91.596685342303289</v>
      </c>
      <c r="N17" s="65">
        <f t="shared" si="5"/>
        <v>0.82353864354479656</v>
      </c>
      <c r="O17" s="65">
        <f t="shared" si="6"/>
        <v>-3.9895135361521332E-3</v>
      </c>
      <c r="P17" s="65">
        <f t="shared" si="7"/>
        <v>1.6559651025489053E-2</v>
      </c>
      <c r="Q17" s="65">
        <f t="shared" si="8"/>
        <v>2.5319179810072401E-4</v>
      </c>
    </row>
    <row r="18" spans="1:17"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7" cm="1">
        <f t="array" ref="G18">IF(INDEX('DATA INPUT - nonordered'!G:G,ROW(G18))="","",INDEX('DATA INPUT - nonordered'!G:G,ROW(G18)))</f>
        <v>2.4667279999999998</v>
      </c>
      <c r="H18" s="38" cm="1">
        <f t="array" ref="H18">IF(INDEX('DATA INPUT - nonordered'!H:H,ROW(H18))="","",INDEX('DATA INPUT - nonordered'!H:H,ROW(H18)))</f>
        <v>47.248840000000001</v>
      </c>
      <c r="I18" s="73">
        <f t="shared" si="2"/>
        <v>34</v>
      </c>
      <c r="J18" s="73">
        <f t="shared" si="3"/>
        <v>0</v>
      </c>
      <c r="K18" s="65">
        <f t="shared" si="4"/>
        <v>92.834019999999995</v>
      </c>
      <c r="L18" s="65">
        <f t="shared" si="0"/>
        <v>4.6760972208964172E-3</v>
      </c>
      <c r="M18" s="65">
        <f t="shared" si="1"/>
        <v>91.596685342303289</v>
      </c>
      <c r="N18" s="65">
        <f t="shared" si="5"/>
        <v>1.0135085091024059</v>
      </c>
      <c r="O18" s="65">
        <f t="shared" si="6"/>
        <v>6.3591840308813358E-5</v>
      </c>
      <c r="P18" s="65">
        <f t="shared" si="7"/>
        <v>4.8028561630774442E-3</v>
      </c>
      <c r="Q18" s="65">
        <f t="shared" si="8"/>
        <v>1.404450594330239E-8</v>
      </c>
    </row>
    <row r="19" spans="1:17"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7" cm="1">
        <f t="array" ref="G19">IF(INDEX('DATA INPUT - nonordered'!G:G,ROW(G19))="","",INDEX('DATA INPUT - nonordered'!G:G,ROW(G19)))</f>
        <v>0.71730320000000003</v>
      </c>
      <c r="H19" s="38" cm="1">
        <f t="array" ref="H19">IF(INDEX('DATA INPUT - nonordered'!H:H,ROW(H19))="","",INDEX('DATA INPUT - nonordered'!H:H,ROW(H19)))</f>
        <v>364.84570000000002</v>
      </c>
      <c r="I19" s="73">
        <f t="shared" si="2"/>
        <v>34</v>
      </c>
      <c r="J19" s="73">
        <f t="shared" si="3"/>
        <v>0</v>
      </c>
      <c r="K19" s="65">
        <f t="shared" si="4"/>
        <v>98.557959999999994</v>
      </c>
      <c r="L19" s="65">
        <f t="shared" si="0"/>
        <v>3.610784865461264E-2</v>
      </c>
      <c r="M19" s="65">
        <f t="shared" si="1"/>
        <v>91.596685342303289</v>
      </c>
      <c r="N19" s="65">
        <f t="shared" si="5"/>
        <v>1.0759991983517956</v>
      </c>
      <c r="O19" s="65">
        <f t="shared" si="6"/>
        <v>2.8458991808642188E-3</v>
      </c>
      <c r="P19" s="65">
        <f t="shared" si="7"/>
        <v>4.1697915387435371E-2</v>
      </c>
      <c r="Q19" s="65">
        <f t="shared" si="8"/>
        <v>3.2969868009499474E-6</v>
      </c>
    </row>
    <row r="20" spans="1:17"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7" cm="1">
        <f t="array" ref="G20">IF(INDEX('DATA INPUT - nonordered'!G:G,ROW(G20))="","",INDEX('DATA INPUT - nonordered'!G:G,ROW(G20)))</f>
        <v>4.131183</v>
      </c>
      <c r="H20" s="38" cm="1">
        <f t="array" ref="H20">IF(INDEX('DATA INPUT - nonordered'!H:H,ROW(H20))="","",INDEX('DATA INPUT - nonordered'!H:H,ROW(H20)))</f>
        <v>136.16909999999999</v>
      </c>
      <c r="I20" s="73">
        <f t="shared" si="2"/>
        <v>34</v>
      </c>
      <c r="J20" s="73">
        <f t="shared" si="3"/>
        <v>0</v>
      </c>
      <c r="K20" s="65">
        <f t="shared" si="4"/>
        <v>87.839749999999995</v>
      </c>
      <c r="L20" s="65">
        <f t="shared" si="0"/>
        <v>1.3476308626454454E-2</v>
      </c>
      <c r="M20" s="65">
        <f t="shared" si="1"/>
        <v>91.596685342303289</v>
      </c>
      <c r="N20" s="65">
        <f t="shared" si="5"/>
        <v>0.95898393781103153</v>
      </c>
      <c r="O20" s="65">
        <f t="shared" si="6"/>
        <v>-5.4125115782531854E-4</v>
      </c>
      <c r="P20" s="65">
        <f t="shared" si="7"/>
        <v>1.2382312355928748E-2</v>
      </c>
      <c r="Q20" s="65">
        <f t="shared" si="8"/>
        <v>6.2834019977734353E-6</v>
      </c>
    </row>
    <row r="21" spans="1:17"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7" cm="1">
        <f t="array" ref="G21">IF(INDEX('DATA INPUT - nonordered'!G:G,ROW(G21))="","",INDEX('DATA INPUT - nonordered'!G:G,ROW(G21)))</f>
        <v>2.7030110000000001</v>
      </c>
      <c r="H21" s="38" cm="1">
        <f t="array" ref="H21">IF(INDEX('DATA INPUT - nonordered'!H:H,ROW(H21))="","",INDEX('DATA INPUT - nonordered'!H:H,ROW(H21)))</f>
        <v>304.16480000000001</v>
      </c>
      <c r="I21" s="73">
        <f t="shared" si="2"/>
        <v>34</v>
      </c>
      <c r="J21" s="73">
        <f t="shared" si="3"/>
        <v>0</v>
      </c>
      <c r="K21" s="65">
        <f t="shared" si="4"/>
        <v>91.875029999999995</v>
      </c>
      <c r="L21" s="65">
        <f t="shared" si="0"/>
        <v>3.0102414704244899E-2</v>
      </c>
      <c r="M21" s="65">
        <f t="shared" si="1"/>
        <v>91.596685342303289</v>
      </c>
      <c r="N21" s="65">
        <f t="shared" si="5"/>
        <v>1.0030388070993674</v>
      </c>
      <c r="O21" s="65">
        <f t="shared" si="6"/>
        <v>9.1614279034227196E-5</v>
      </c>
      <c r="P21" s="65">
        <f t="shared" si="7"/>
        <v>3.0285504414790488E-2</v>
      </c>
      <c r="Q21" s="65">
        <f t="shared" si="8"/>
        <v>7.9634426683398498E-11</v>
      </c>
    </row>
    <row r="22" spans="1:17"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7" cm="1">
        <f t="array" ref="G22">IF(INDEX('DATA INPUT - nonordered'!G:G,ROW(G22))="","",INDEX('DATA INPUT - nonordered'!G:G,ROW(G22)))</f>
        <v>3.6361400000000001</v>
      </c>
      <c r="H22" s="38" cm="1">
        <f t="array" ref="H22">IF(INDEX('DATA INPUT - nonordered'!H:H,ROW(H22))="","",INDEX('DATA INPUT - nonordered'!H:H,ROW(H22)))</f>
        <v>85.010509999999996</v>
      </c>
      <c r="I22" s="73">
        <f t="shared" si="2"/>
        <v>34</v>
      </c>
      <c r="J22" s="73">
        <f t="shared" si="3"/>
        <v>0</v>
      </c>
      <c r="K22" s="65">
        <f t="shared" si="4"/>
        <v>74.123379999999997</v>
      </c>
      <c r="L22" s="65">
        <f t="shared" si="0"/>
        <v>8.4132734170402294E-3</v>
      </c>
      <c r="M22" s="65">
        <f t="shared" si="1"/>
        <v>91.596685342303289</v>
      </c>
      <c r="N22" s="65">
        <f t="shared" si="5"/>
        <v>0.8092364884492893</v>
      </c>
      <c r="O22" s="65">
        <f t="shared" si="6"/>
        <v>-1.441078466216827E-3</v>
      </c>
      <c r="P22" s="65">
        <f t="shared" si="7"/>
        <v>5.3672493701525615E-3</v>
      </c>
      <c r="Q22" s="65">
        <f t="shared" si="8"/>
        <v>4.3182911581488165E-5</v>
      </c>
    </row>
    <row r="23" spans="1:17"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7" cm="1">
        <f t="array" ref="G23">IF(INDEX('DATA INPUT - nonordered'!G:G,ROW(G23))="","",INDEX('DATA INPUT - nonordered'!G:G,ROW(G23)))</f>
        <v>2.5278770000000002</v>
      </c>
      <c r="H23" s="38" cm="1">
        <f t="array" ref="H23">IF(INDEX('DATA INPUT - nonordered'!H:H,ROW(H23))="","",INDEX('DATA INPUT - nonordered'!H:H,ROW(H23)))</f>
        <v>26.3322</v>
      </c>
      <c r="I23" s="73">
        <f t="shared" si="2"/>
        <v>34</v>
      </c>
      <c r="J23" s="73">
        <f t="shared" si="3"/>
        <v>0</v>
      </c>
      <c r="K23" s="65">
        <f t="shared" si="4"/>
        <v>90.53304</v>
      </c>
      <c r="L23" s="65">
        <f t="shared" si="0"/>
        <v>2.6060306928188848E-3</v>
      </c>
      <c r="M23" s="65">
        <f t="shared" si="1"/>
        <v>91.596685342303289</v>
      </c>
      <c r="N23" s="65">
        <f t="shared" si="5"/>
        <v>0.98838773108078781</v>
      </c>
      <c r="O23" s="65">
        <f t="shared" si="6"/>
        <v>-3.0085540299574311E-5</v>
      </c>
      <c r="P23" s="65">
        <f t="shared" si="7"/>
        <v>2.5456832233025769E-3</v>
      </c>
      <c r="Q23" s="65">
        <f t="shared" si="8"/>
        <v>9.5368959686926163E-9</v>
      </c>
    </row>
    <row r="24" spans="1:17"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7" cm="1">
        <f t="array" ref="G24">IF(INDEX('DATA INPUT - nonordered'!G:G,ROW(G24))="","",INDEX('DATA INPUT - nonordered'!G:G,ROW(G24)))</f>
        <v>3.9083299999999999</v>
      </c>
      <c r="H24" s="38" cm="1">
        <f t="array" ref="H24">IF(INDEX('DATA INPUT - nonordered'!H:H,ROW(H24))="","",INDEX('DATA INPUT - nonordered'!H:H,ROW(H24)))</f>
        <v>51.94059</v>
      </c>
      <c r="I24" s="73">
        <f t="shared" si="2"/>
        <v>34</v>
      </c>
      <c r="J24" s="73">
        <f t="shared" si="3"/>
        <v>0</v>
      </c>
      <c r="K24" s="65">
        <f t="shared" si="4"/>
        <v>73.375399999999999</v>
      </c>
      <c r="L24" s="65">
        <f t="shared" si="0"/>
        <v>5.1404277554902983E-3</v>
      </c>
      <c r="M24" s="65">
        <f t="shared" si="1"/>
        <v>91.596685342303289</v>
      </c>
      <c r="N24" s="65">
        <f t="shared" si="5"/>
        <v>0.80107047242802443</v>
      </c>
      <c r="O24" s="65">
        <f t="shared" si="6"/>
        <v>-9.1336416655780645E-4</v>
      </c>
      <c r="P24" s="65">
        <f t="shared" si="7"/>
        <v>3.2044807240149357E-3</v>
      </c>
      <c r="Q24" s="65">
        <f t="shared" si="8"/>
        <v>2.0424613507067214E-5</v>
      </c>
    </row>
    <row r="25" spans="1:17"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7" cm="1">
        <f t="array" ref="G25">IF(INDEX('DATA INPUT - nonordered'!G:G,ROW(G25))="","",INDEX('DATA INPUT - nonordered'!G:G,ROW(G25)))</f>
        <v>2.4048400000000001</v>
      </c>
      <c r="H25" s="38" cm="1">
        <f t="array" ref="H25">IF(INDEX('DATA INPUT - nonordered'!H:H,ROW(H25))="","",INDEX('DATA INPUT - nonordered'!H:H,ROW(H25)))</f>
        <v>74.518829999999994</v>
      </c>
      <c r="I25" s="73">
        <f t="shared" si="2"/>
        <v>34</v>
      </c>
      <c r="J25" s="73">
        <f t="shared" si="3"/>
        <v>0</v>
      </c>
      <c r="K25" s="65">
        <f t="shared" si="4"/>
        <v>96.028989999999993</v>
      </c>
      <c r="L25" s="65">
        <f t="shared" si="0"/>
        <v>7.3749385988619515E-3</v>
      </c>
      <c r="M25" s="65">
        <f t="shared" si="1"/>
        <v>91.596685342303289</v>
      </c>
      <c r="N25" s="65">
        <f t="shared" si="5"/>
        <v>1.0483893564612394</v>
      </c>
      <c r="O25" s="65">
        <f t="shared" si="6"/>
        <v>3.653668571473938E-4</v>
      </c>
      <c r="P25" s="65">
        <f t="shared" si="7"/>
        <v>8.0971739887494287E-3</v>
      </c>
      <c r="Q25" s="65">
        <f t="shared" si="8"/>
        <v>6.1204914911583812E-7</v>
      </c>
    </row>
    <row r="26" spans="1:17"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7" cm="1">
        <f t="array" ref="G26">IF(INDEX('DATA INPUT - nonordered'!G:G,ROW(G26))="","",INDEX('DATA INPUT - nonordered'!G:G,ROW(G26)))</f>
        <v>2.9003359999999998</v>
      </c>
      <c r="H26" s="38" cm="1">
        <f t="array" ref="H26">IF(INDEX('DATA INPUT - nonordered'!H:H,ROW(H26))="","",INDEX('DATA INPUT - nonordered'!H:H,ROW(H26)))</f>
        <v>617.09230000000002</v>
      </c>
      <c r="I26" s="73">
        <f t="shared" si="2"/>
        <v>34</v>
      </c>
      <c r="J26" s="73">
        <f t="shared" si="3"/>
        <v>0</v>
      </c>
      <c r="K26" s="65">
        <f t="shared" si="4"/>
        <v>89.992080000000001</v>
      </c>
      <c r="L26" s="65">
        <f t="shared" si="0"/>
        <v>6.1072051484577783E-2</v>
      </c>
      <c r="M26" s="65">
        <f t="shared" si="1"/>
        <v>91.596685342303289</v>
      </c>
      <c r="N26" s="65">
        <f t="shared" si="5"/>
        <v>0.98248184051304077</v>
      </c>
      <c r="O26" s="65">
        <f t="shared" si="6"/>
        <v>-1.0604436562582965E-3</v>
      </c>
      <c r="P26" s="65">
        <f t="shared" si="7"/>
        <v>5.8941737890216866E-2</v>
      </c>
      <c r="Q26" s="65">
        <f t="shared" si="8"/>
        <v>1.359659214221994E-5</v>
      </c>
    </row>
    <row r="27" spans="1:17"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7" cm="1">
        <f t="array" ref="G27">IF(INDEX('DATA INPUT - nonordered'!G:G,ROW(G27))="","",INDEX('DATA INPUT - nonordered'!G:G,ROW(G27)))</f>
        <v>7.0518599999999996</v>
      </c>
      <c r="H27" s="38" cm="1">
        <f t="array" ref="H27">IF(INDEX('DATA INPUT - nonordered'!H:H,ROW(H27))="","",INDEX('DATA INPUT - nonordered'!H:H,ROW(H27)))</f>
        <v>180.49100000000001</v>
      </c>
      <c r="I27" s="73">
        <f t="shared" si="2"/>
        <v>34</v>
      </c>
      <c r="J27" s="73">
        <f t="shared" si="3"/>
        <v>0</v>
      </c>
      <c r="K27" s="65">
        <f t="shared" si="4"/>
        <v>64.195269999999994</v>
      </c>
      <c r="L27" s="65">
        <f t="shared" si="0"/>
        <v>1.7862734058588851E-2</v>
      </c>
      <c r="M27" s="65">
        <f t="shared" si="1"/>
        <v>91.596685342303289</v>
      </c>
      <c r="N27" s="65">
        <f t="shared" si="5"/>
        <v>0.7008470858972432</v>
      </c>
      <c r="O27" s="65">
        <f t="shared" si="6"/>
        <v>-4.4500892914117497E-3</v>
      </c>
      <c r="P27" s="65">
        <f t="shared" si="7"/>
        <v>8.0689558197076829E-3</v>
      </c>
      <c r="Q27" s="65">
        <f t="shared" si="8"/>
        <v>2.040547123367863E-3</v>
      </c>
    </row>
    <row r="28" spans="1:17"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7" cm="1">
        <f t="array" ref="G28">IF(INDEX('DATA INPUT - nonordered'!G:G,ROW(G28))="","",INDEX('DATA INPUT - nonordered'!G:G,ROW(G28)))</f>
        <v>7.2006810000000003</v>
      </c>
      <c r="H28" s="38" cm="1">
        <f t="array" ref="H28">IF(INDEX('DATA INPUT - nonordered'!H:H,ROW(H28))="","",INDEX('DATA INPUT - nonordered'!H:H,ROW(H28)))</f>
        <v>308.423</v>
      </c>
      <c r="I28" s="73">
        <f t="shared" si="2"/>
        <v>34</v>
      </c>
      <c r="J28" s="73">
        <f t="shared" si="3"/>
        <v>0</v>
      </c>
      <c r="K28" s="65">
        <f t="shared" si="4"/>
        <v>85.957089999999994</v>
      </c>
      <c r="L28" s="65">
        <f t="shared" si="0"/>
        <v>3.0523837900793663E-2</v>
      </c>
      <c r="M28" s="65">
        <f t="shared" si="1"/>
        <v>91.596685342303289</v>
      </c>
      <c r="N28" s="65">
        <f t="shared" si="5"/>
        <v>0.93843013727813696</v>
      </c>
      <c r="O28" s="65">
        <f t="shared" si="6"/>
        <v>-1.8202675450273138E-3</v>
      </c>
      <c r="P28" s="65">
        <f t="shared" si="7"/>
        <v>2.6824221846470084E-2</v>
      </c>
      <c r="Q28" s="65">
        <f t="shared" si="8"/>
        <v>2.1486045077985061E-4</v>
      </c>
    </row>
    <row r="29" spans="1:17"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7" cm="1">
        <f t="array" ref="G29">IF(INDEX('DATA INPUT - nonordered'!G:G,ROW(G29))="","",INDEX('DATA INPUT - nonordered'!G:G,ROW(G29)))</f>
        <v>0.44766240000000002</v>
      </c>
      <c r="H29" s="38" cm="1">
        <f t="array" ref="H29">IF(INDEX('DATA INPUT - nonordered'!H:H,ROW(H29))="","",INDEX('DATA INPUT - nonordered'!H:H,ROW(H29)))</f>
        <v>77.267009999999999</v>
      </c>
      <c r="I29" s="73">
        <f t="shared" si="2"/>
        <v>34</v>
      </c>
      <c r="J29" s="73">
        <f t="shared" si="3"/>
        <v>0</v>
      </c>
      <c r="K29" s="65">
        <f t="shared" si="4"/>
        <v>99.400750000000002</v>
      </c>
      <c r="L29" s="65">
        <f t="shared" si="0"/>
        <v>7.6469189662217241E-3</v>
      </c>
      <c r="M29" s="65">
        <f t="shared" si="1"/>
        <v>91.596685342303289</v>
      </c>
      <c r="N29" s="65">
        <f t="shared" si="5"/>
        <v>1.0852002954968554</v>
      </c>
      <c r="O29" s="65">
        <f t="shared" si="6"/>
        <v>6.7851830777949994E-4</v>
      </c>
      <c r="P29" s="65">
        <f t="shared" si="7"/>
        <v>8.9769570295638226E-3</v>
      </c>
      <c r="Q29" s="65">
        <f t="shared" si="8"/>
        <v>7.2434929536082024E-8</v>
      </c>
    </row>
    <row r="30" spans="1:17"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7" cm="1">
        <f t="array" ref="G30">IF(INDEX('DATA INPUT - nonordered'!G:G,ROW(G30))="","",INDEX('DATA INPUT - nonordered'!G:G,ROW(G30)))</f>
        <v>2.9314879999999999</v>
      </c>
      <c r="H30" s="38" cm="1">
        <f t="array" ref="H30">IF(INDEX('DATA INPUT - nonordered'!H:H,ROW(H30))="","",INDEX('DATA INPUT - nonordered'!H:H,ROW(H30)))</f>
        <v>164.39859999999999</v>
      </c>
      <c r="I30" s="73">
        <f t="shared" si="2"/>
        <v>34</v>
      </c>
      <c r="J30" s="73">
        <f t="shared" si="3"/>
        <v>0</v>
      </c>
      <c r="K30" s="65">
        <f t="shared" si="4"/>
        <v>92.616759999999999</v>
      </c>
      <c r="L30" s="65">
        <f t="shared" si="0"/>
        <v>1.6270110262585531E-2</v>
      </c>
      <c r="M30" s="65">
        <f t="shared" si="1"/>
        <v>91.596685342303289</v>
      </c>
      <c r="N30" s="65">
        <f t="shared" si="5"/>
        <v>1.0111365892104569</v>
      </c>
      <c r="O30" s="65">
        <f t="shared" si="6"/>
        <v>1.8219874872076985E-4</v>
      </c>
      <c r="P30" s="65">
        <f t="shared" si="7"/>
        <v>1.6633502545709552E-2</v>
      </c>
      <c r="Q30" s="65">
        <f t="shared" si="8"/>
        <v>1.430970902539655E-7</v>
      </c>
    </row>
    <row r="31" spans="1:17"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7" cm="1">
        <f t="array" ref="G31">IF(INDEX('DATA INPUT - nonordered'!G:G,ROW(G31))="","",INDEX('DATA INPUT - nonordered'!G:G,ROW(G31)))</f>
        <v>2.5256669999999999</v>
      </c>
      <c r="H31" s="38" cm="1">
        <f t="array" ref="H31">IF(INDEX('DATA INPUT - nonordered'!H:H,ROW(H31))="","",INDEX('DATA INPUT - nonordered'!H:H,ROW(H31)))</f>
        <v>309.49369999999999</v>
      </c>
      <c r="I31" s="73">
        <f t="shared" si="2"/>
        <v>34</v>
      </c>
      <c r="J31" s="73">
        <f t="shared" si="3"/>
        <v>0</v>
      </c>
      <c r="K31" s="65">
        <f t="shared" si="4"/>
        <v>90.403580000000005</v>
      </c>
      <c r="L31" s="65">
        <f t="shared" si="0"/>
        <v>3.0629802349749737E-2</v>
      </c>
      <c r="M31" s="65">
        <f t="shared" si="1"/>
        <v>91.596685342303289</v>
      </c>
      <c r="N31" s="65">
        <f t="shared" si="5"/>
        <v>0.98697436115898118</v>
      </c>
      <c r="O31" s="65">
        <f t="shared" si="6"/>
        <v>-3.9636294958949957E-4</v>
      </c>
      <c r="P31" s="65">
        <f t="shared" si="7"/>
        <v>2.9834466656980609E-2</v>
      </c>
      <c r="Q31" s="65">
        <f t="shared" si="8"/>
        <v>1.5813182229140058E-6</v>
      </c>
    </row>
    <row r="32" spans="1:17"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7" cm="1">
        <f t="array" ref="G32">IF(INDEX('DATA INPUT - nonordered'!G:G,ROW(G32))="","",INDEX('DATA INPUT - nonordered'!G:G,ROW(G32)))</f>
        <v>1.4445460000000001</v>
      </c>
      <c r="H32" s="38" cm="1">
        <f t="array" ref="H32">IF(INDEX('DATA INPUT - nonordered'!H:H,ROW(H32))="","",INDEX('DATA INPUT - nonordered'!H:H,ROW(H32)))</f>
        <v>355.35610000000003</v>
      </c>
      <c r="I32" s="73">
        <f t="shared" si="2"/>
        <v>34</v>
      </c>
      <c r="J32" s="73">
        <f t="shared" si="3"/>
        <v>0</v>
      </c>
      <c r="K32" s="65">
        <f t="shared" si="4"/>
        <v>96.445179999999993</v>
      </c>
      <c r="L32" s="65">
        <f t="shared" si="0"/>
        <v>3.516868713895599E-2</v>
      </c>
      <c r="M32" s="65">
        <f t="shared" si="1"/>
        <v>91.596685342303289</v>
      </c>
      <c r="N32" s="65">
        <f t="shared" si="5"/>
        <v>1.0529330798333754</v>
      </c>
      <c r="O32" s="65">
        <f t="shared" si="6"/>
        <v>1.9100096574905306E-3</v>
      </c>
      <c r="P32" s="65">
        <f t="shared" si="7"/>
        <v>3.8940283720407871E-2</v>
      </c>
      <c r="Q32" s="65">
        <f t="shared" si="8"/>
        <v>6.0549161985931839E-6</v>
      </c>
    </row>
    <row r="33" spans="1:17"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7" cm="1">
        <f t="array" ref="G33">IF(INDEX('DATA INPUT - nonordered'!G:G,ROW(G33))="","",INDEX('DATA INPUT - nonordered'!G:G,ROW(G33)))</f>
        <v>2.7707519999999999</v>
      </c>
      <c r="H33" s="38" cm="1">
        <f t="array" ref="H33">IF(INDEX('DATA INPUT - nonordered'!H:H,ROW(H33))="","",INDEX('DATA INPUT - nonordered'!H:H,ROW(H33)))</f>
        <v>119.8061</v>
      </c>
      <c r="I33" s="73">
        <f t="shared" si="2"/>
        <v>34</v>
      </c>
      <c r="J33" s="73">
        <f t="shared" si="3"/>
        <v>0</v>
      </c>
      <c r="K33" s="65">
        <f t="shared" si="4"/>
        <v>84.66086</v>
      </c>
      <c r="L33" s="65">
        <f t="shared" si="0"/>
        <v>1.1856904238420207E-2</v>
      </c>
      <c r="M33" s="65">
        <f t="shared" si="1"/>
        <v>91.596685342303289</v>
      </c>
      <c r="N33" s="65">
        <f t="shared" si="5"/>
        <v>0.92427864265629678</v>
      </c>
      <c r="O33" s="65">
        <f t="shared" si="6"/>
        <v>-8.6293676053997596E-4</v>
      </c>
      <c r="P33" s="65">
        <f t="shared" si="7"/>
        <v>1.0096146595052745E-2</v>
      </c>
      <c r="Q33" s="65">
        <f t="shared" si="8"/>
        <v>7.2369009100322307E-6</v>
      </c>
    </row>
    <row r="34" spans="1:17"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7" cm="1">
        <f t="array" ref="G34">IF(INDEX('DATA INPUT - nonordered'!G:G,ROW(G34))="","",INDEX('DATA INPUT - nonordered'!G:G,ROW(G34)))</f>
        <v>1.8607739999999999</v>
      </c>
      <c r="H34" s="38" cm="1">
        <f t="array" ref="H34">IF(INDEX('DATA INPUT - nonordered'!H:H,ROW(H34))="","",INDEX('DATA INPUT - nonordered'!H:H,ROW(H34)))</f>
        <v>1979.521</v>
      </c>
      <c r="I34" s="73">
        <f t="shared" si="2"/>
        <v>34</v>
      </c>
      <c r="J34" s="73">
        <f t="shared" si="3"/>
        <v>0</v>
      </c>
      <c r="K34" s="65">
        <f t="shared" si="4"/>
        <v>89.838880000000003</v>
      </c>
      <c r="L34" s="65">
        <f t="shared" si="0"/>
        <v>0.19590814603715342</v>
      </c>
      <c r="M34" s="65">
        <f t="shared" si="1"/>
        <v>91.596685342303289</v>
      </c>
      <c r="N34" s="65">
        <f t="shared" si="5"/>
        <v>0.98080929090682434</v>
      </c>
      <c r="O34" s="65">
        <f t="shared" si="6"/>
        <v>-3.7233083813608642E-3</v>
      </c>
      <c r="P34" s="65">
        <f t="shared" si="7"/>
        <v>0.18842522141621018</v>
      </c>
      <c r="Q34" s="65">
        <f t="shared" si="8"/>
        <v>6.7401874469465847E-5</v>
      </c>
    </row>
    <row r="35" spans="1:17"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7" cm="1">
        <f t="array" ref="G35">IF(INDEX('DATA INPUT - nonordered'!G:G,ROW(G35))="","",INDEX('DATA INPUT - nonordered'!G:G,ROW(G35)))</f>
        <v>3.492804</v>
      </c>
      <c r="H35" s="38" cm="1">
        <f t="array" ref="H35">IF(INDEX('DATA INPUT - nonordered'!H:H,ROW(H35))="","",INDEX('DATA INPUT - nonordered'!H:H,ROW(H35)))</f>
        <v>211.84630000000001</v>
      </c>
      <c r="I35" s="73">
        <f t="shared" si="2"/>
        <v>34</v>
      </c>
      <c r="J35" s="73">
        <f t="shared" si="3"/>
        <v>0</v>
      </c>
      <c r="K35" s="65">
        <f t="shared" si="4"/>
        <v>88.604730000000004</v>
      </c>
      <c r="L35" s="65">
        <f t="shared" si="0"/>
        <v>2.0965888150633723E-2</v>
      </c>
      <c r="M35" s="65">
        <f t="shared" si="1"/>
        <v>91.596685342303289</v>
      </c>
      <c r="N35" s="65">
        <f t="shared" si="5"/>
        <v>0.96733555006797312</v>
      </c>
      <c r="O35" s="65">
        <f t="shared" si="6"/>
        <v>-6.7353044359999992E-4</v>
      </c>
      <c r="P35" s="65">
        <f t="shared" si="7"/>
        <v>1.9607518503256871E-2</v>
      </c>
      <c r="Q35" s="65">
        <f t="shared" si="8"/>
        <v>7.0871653169722732E-6</v>
      </c>
    </row>
    <row r="36" spans="1:17"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7" cm="1">
        <f t="array" ref="G36">IF(INDEX('DATA INPUT - nonordered'!G:G,ROW(G36))="","",INDEX('DATA INPUT - nonordered'!G:G,ROW(G36)))</f>
        <v>1.6206659999999999</v>
      </c>
      <c r="H36" s="38" cm="1">
        <f t="array" ref="H36">IF(INDEX('DATA INPUT - nonordered'!H:H,ROW(H36))="","",INDEX('DATA INPUT - nonordered'!H:H,ROW(H36)))</f>
        <v>223.6183</v>
      </c>
      <c r="I36" s="73">
        <f t="shared" si="2"/>
        <v>34</v>
      </c>
      <c r="J36" s="73">
        <f t="shared" si="3"/>
        <v>0</v>
      </c>
      <c r="K36" s="65">
        <f t="shared" si="4"/>
        <v>94.780910000000006</v>
      </c>
      <c r="L36" s="65">
        <f t="shared" si="0"/>
        <v>2.2130932974684273E-2</v>
      </c>
      <c r="M36" s="65">
        <f t="shared" si="1"/>
        <v>91.596685342303289</v>
      </c>
      <c r="N36" s="65">
        <f t="shared" si="5"/>
        <v>1.0347635358833898</v>
      </c>
      <c r="O36" s="65">
        <f t="shared" si="6"/>
        <v>7.8256981509578177E-4</v>
      </c>
      <c r="P36" s="65">
        <f t="shared" si="7"/>
        <v>2.3682852272378388E-2</v>
      </c>
      <c r="Q36" s="65">
        <f t="shared" si="8"/>
        <v>1.2385790576489469E-6</v>
      </c>
    </row>
    <row r="37" spans="1:17"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7" cm="1">
        <f t="array" ref="G37">IF(INDEX('DATA INPUT - nonordered'!G:G,ROW(G37))="","",INDEX('DATA INPUT - nonordered'!G:G,ROW(G37)))</f>
        <v>7.1951549999999997</v>
      </c>
      <c r="H37" s="38" cm="1">
        <f t="array" ref="H37">IF(INDEX('DATA INPUT - nonordered'!H:H,ROW(H37))="","",INDEX('DATA INPUT - nonordered'!H:H,ROW(H37)))</f>
        <v>39.138280000000002</v>
      </c>
      <c r="I37" s="73">
        <f t="shared" si="2"/>
        <v>34</v>
      </c>
      <c r="J37" s="73">
        <f t="shared" si="3"/>
        <v>0</v>
      </c>
      <c r="K37" s="65">
        <f t="shared" si="4"/>
        <v>74.048450000000003</v>
      </c>
      <c r="L37" s="65">
        <f t="shared" si="0"/>
        <v>3.8734157777982662E-3</v>
      </c>
      <c r="M37" s="65">
        <f t="shared" si="1"/>
        <v>91.596685342303289</v>
      </c>
      <c r="N37" s="65">
        <f t="shared" si="5"/>
        <v>0.80841844574697996</v>
      </c>
      <c r="O37" s="65">
        <f t="shared" si="6"/>
        <v>-6.659593876079782E-4</v>
      </c>
      <c r="P37" s="65">
        <f t="shared" si="7"/>
        <v>2.4653813752115259E-3</v>
      </c>
      <c r="Q37" s="65">
        <f t="shared" si="8"/>
        <v>3.6178395162766155E-5</v>
      </c>
    </row>
    <row r="38" spans="1:17"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7" cm="1">
        <f t="array" ref="G38">IF(INDEX('DATA INPUT - nonordered'!G:G,ROW(G38))="","",INDEX('DATA INPUT - nonordered'!G:G,ROW(G38)))</f>
        <v>2.6589160000000001</v>
      </c>
      <c r="H38" s="38" cm="1">
        <f t="array" ref="H38">IF(INDEX('DATA INPUT - nonordered'!H:H,ROW(H38))="","",INDEX('DATA INPUT - nonordered'!H:H,ROW(H38)))</f>
        <v>55.924329999999998</v>
      </c>
      <c r="I38" s="73">
        <f t="shared" si="2"/>
        <v>34</v>
      </c>
      <c r="J38" s="73">
        <f t="shared" si="3"/>
        <v>0</v>
      </c>
      <c r="K38" s="65">
        <f t="shared" si="4"/>
        <v>87.004270000000005</v>
      </c>
      <c r="L38" s="65">
        <f t="shared" si="0"/>
        <v>5.5346883456502656E-3</v>
      </c>
      <c r="M38" s="65">
        <f t="shared" si="1"/>
        <v>91.596685342303289</v>
      </c>
      <c r="N38" s="65">
        <f t="shared" si="5"/>
        <v>0.94986264704731282</v>
      </c>
      <c r="O38" s="65">
        <f t="shared" si="6"/>
        <v>-2.7041893609251597E-4</v>
      </c>
      <c r="P38" s="65">
        <f t="shared" si="7"/>
        <v>4.9867747864887572E-3</v>
      </c>
      <c r="Q38" s="65">
        <f t="shared" si="8"/>
        <v>6.4519447644997054E-7</v>
      </c>
    </row>
    <row r="39" spans="1:17"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7" cm="1">
        <f t="array" ref="G39">IF(INDEX('DATA INPUT - nonordered'!G:G,ROW(G39))="","",INDEX('DATA INPUT - nonordered'!G:G,ROW(G39)))</f>
        <v>1.01874</v>
      </c>
      <c r="H39" s="38" cm="1">
        <f t="array" ref="H39">IF(INDEX('DATA INPUT - nonordered'!H:H,ROW(H39))="","",INDEX('DATA INPUT - nonordered'!H:H,ROW(H39)))</f>
        <v>195.2602</v>
      </c>
      <c r="I39" s="73">
        <f t="shared" si="2"/>
        <v>34</v>
      </c>
      <c r="J39" s="73">
        <f t="shared" si="3"/>
        <v>0</v>
      </c>
      <c r="K39" s="65">
        <f t="shared" si="4"/>
        <v>97.627529999999993</v>
      </c>
      <c r="L39" s="65">
        <f t="shared" si="0"/>
        <v>1.9324404124454242E-2</v>
      </c>
      <c r="M39" s="65">
        <f t="shared" si="1"/>
        <v>91.596685342303289</v>
      </c>
      <c r="N39" s="65">
        <f t="shared" si="5"/>
        <v>1.0658412980246939</v>
      </c>
      <c r="O39" s="65">
        <f t="shared" si="6"/>
        <v>1.3133400698154421E-3</v>
      </c>
      <c r="P39" s="65">
        <f t="shared" si="7"/>
        <v>2.1910088045377498E-2</v>
      </c>
      <c r="Q39" s="65">
        <f t="shared" si="8"/>
        <v>1.4242260061195138E-6</v>
      </c>
    </row>
    <row r="40" spans="1:17"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7" cm="1">
        <f t="array" ref="G40">IF(INDEX('DATA INPUT - nonordered'!G:G,ROW(G40))="","",INDEX('DATA INPUT - nonordered'!G:G,ROW(G40)))</f>
        <v>1.6487989999999999</v>
      </c>
      <c r="H40" s="38" cm="1">
        <f t="array" ref="H40">IF(INDEX('DATA INPUT - nonordered'!H:H,ROW(H40))="","",INDEX('DATA INPUT - nonordered'!H:H,ROW(H40)))</f>
        <v>133.29509999999999</v>
      </c>
      <c r="I40" s="73">
        <f t="shared" si="2"/>
        <v>34</v>
      </c>
      <c r="J40" s="73">
        <f t="shared" si="3"/>
        <v>0</v>
      </c>
      <c r="K40" s="65">
        <f t="shared" si="4"/>
        <v>97.711519999999993</v>
      </c>
      <c r="L40" s="65">
        <f t="shared" si="0"/>
        <v>1.3191876174507351E-2</v>
      </c>
      <c r="M40" s="65">
        <f t="shared" si="1"/>
        <v>91.596685342303289</v>
      </c>
      <c r="N40" s="65">
        <f t="shared" si="5"/>
        <v>1.0667582526031933</v>
      </c>
      <c r="O40" s="65">
        <f t="shared" si="6"/>
        <v>9.0942934164012625E-4</v>
      </c>
      <c r="P40" s="65">
        <f t="shared" si="7"/>
        <v>1.4981972118115286E-2</v>
      </c>
      <c r="Q40" s="65">
        <f t="shared" si="8"/>
        <v>1.7882302538545608E-6</v>
      </c>
    </row>
    <row r="41" spans="1:17"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7" t="str" cm="1">
        <f t="array" ref="G41">IF(INDEX('DATA INPUT - nonordered'!G:G,ROW(G41))="","",INDEX('DATA INPUT - nonordered'!G:G,ROW(G41)))</f>
        <v/>
      </c>
      <c r="H41" s="38" t="str" cm="1">
        <f t="array" ref="H41">IF(INDEX('DATA INPUT - nonordered'!H:H,ROW(H41))="","",INDEX('DATA INPUT - nonordered'!H:H,ROW(H41)))</f>
        <v/>
      </c>
      <c r="I41" s="73" t="str">
        <f t="shared" si="2"/>
        <v/>
      </c>
      <c r="J41" s="73" t="str">
        <f t="shared" si="3"/>
        <v/>
      </c>
      <c r="K41" s="65" t="str">
        <f t="shared" si="4"/>
        <v/>
      </c>
      <c r="L41" s="65" t="str">
        <f t="shared" si="0"/>
        <v/>
      </c>
      <c r="M41" s="65" t="str">
        <f t="shared" si="1"/>
        <v/>
      </c>
      <c r="N41" s="65" t="str">
        <f t="shared" si="5"/>
        <v/>
      </c>
      <c r="O41" s="65" t="str">
        <f t="shared" si="6"/>
        <v/>
      </c>
      <c r="P41" s="65" t="str">
        <f t="shared" si="7"/>
        <v/>
      </c>
      <c r="Q41" s="65" t="str">
        <f t="shared" si="8"/>
        <v/>
      </c>
    </row>
    <row r="42" spans="1:17"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7" t="str" cm="1">
        <f t="array" ref="G42">IF(INDEX('DATA INPUT - nonordered'!G:G,ROW(G42))="","",INDEX('DATA INPUT - nonordered'!G:G,ROW(G42)))</f>
        <v/>
      </c>
      <c r="H42" s="38" t="str" cm="1">
        <f t="array" ref="H42">IF(INDEX('DATA INPUT - nonordered'!H:H,ROW(H42))="","",INDEX('DATA INPUT - nonordered'!H:H,ROW(H42)))</f>
        <v/>
      </c>
      <c r="I42" s="73" t="str">
        <f t="shared" si="2"/>
        <v/>
      </c>
      <c r="J42" s="73" t="str">
        <f t="shared" si="3"/>
        <v/>
      </c>
      <c r="K42" s="65" t="str">
        <f t="shared" si="4"/>
        <v/>
      </c>
      <c r="L42" s="65" t="str">
        <f t="shared" si="0"/>
        <v/>
      </c>
      <c r="M42" s="65" t="str">
        <f t="shared" si="1"/>
        <v/>
      </c>
      <c r="N42" s="65" t="str">
        <f t="shared" si="5"/>
        <v/>
      </c>
      <c r="O42" s="65" t="str">
        <f t="shared" si="6"/>
        <v/>
      </c>
      <c r="P42" s="65" t="str">
        <f t="shared" si="7"/>
        <v/>
      </c>
      <c r="Q42" s="65" t="str">
        <f t="shared" si="8"/>
        <v/>
      </c>
    </row>
    <row r="43" spans="1:17"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7" t="str" cm="1">
        <f t="array" ref="G43">IF(INDEX('DATA INPUT - nonordered'!G:G,ROW(G43))="","",INDEX('DATA INPUT - nonordered'!G:G,ROW(G43)))</f>
        <v/>
      </c>
      <c r="H43" s="38" t="str" cm="1">
        <f t="array" ref="H43">IF(INDEX('DATA INPUT - nonordered'!H:H,ROW(H43))="","",INDEX('DATA INPUT - nonordered'!H:H,ROW(H43)))</f>
        <v/>
      </c>
      <c r="I43" s="73" t="str">
        <f t="shared" si="2"/>
        <v/>
      </c>
      <c r="J43" s="73" t="str">
        <f t="shared" si="3"/>
        <v/>
      </c>
      <c r="K43" s="65" t="str">
        <f t="shared" si="4"/>
        <v/>
      </c>
      <c r="L43" s="65" t="str">
        <f t="shared" si="0"/>
        <v/>
      </c>
      <c r="M43" s="65" t="str">
        <f t="shared" si="1"/>
        <v/>
      </c>
      <c r="N43" s="65" t="str">
        <f t="shared" si="5"/>
        <v/>
      </c>
      <c r="O43" s="65" t="str">
        <f t="shared" si="6"/>
        <v/>
      </c>
      <c r="P43" s="65" t="str">
        <f t="shared" si="7"/>
        <v/>
      </c>
      <c r="Q43" s="65" t="str">
        <f t="shared" si="8"/>
        <v/>
      </c>
    </row>
    <row r="44" spans="1:17"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7" t="str" cm="1">
        <f t="array" ref="G44">IF(INDEX('DATA INPUT - nonordered'!G:G,ROW(G44))="","",INDEX('DATA INPUT - nonordered'!G:G,ROW(G44)))</f>
        <v/>
      </c>
      <c r="H44" s="38" t="str" cm="1">
        <f t="array" ref="H44">IF(INDEX('DATA INPUT - nonordered'!H:H,ROW(H44))="","",INDEX('DATA INPUT - nonordered'!H:H,ROW(H44)))</f>
        <v/>
      </c>
      <c r="I44" s="73" t="str">
        <f t="shared" si="2"/>
        <v/>
      </c>
      <c r="J44" s="73" t="str">
        <f t="shared" si="3"/>
        <v/>
      </c>
      <c r="K44" s="65" t="str">
        <f t="shared" si="4"/>
        <v/>
      </c>
      <c r="L44" s="65" t="str">
        <f t="shared" si="0"/>
        <v/>
      </c>
      <c r="M44" s="65" t="str">
        <f t="shared" si="1"/>
        <v/>
      </c>
      <c r="N44" s="65" t="str">
        <f t="shared" si="5"/>
        <v/>
      </c>
      <c r="O44" s="65" t="str">
        <f t="shared" si="6"/>
        <v/>
      </c>
      <c r="P44" s="65" t="str">
        <f t="shared" si="7"/>
        <v/>
      </c>
      <c r="Q44" s="65" t="str">
        <f t="shared" si="8"/>
        <v/>
      </c>
    </row>
    <row r="45" spans="1:17"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7" t="str" cm="1">
        <f t="array" ref="G45">IF(INDEX('DATA INPUT - nonordered'!G:G,ROW(G45))="","",INDEX('DATA INPUT - nonordered'!G:G,ROW(G45)))</f>
        <v/>
      </c>
      <c r="H45" s="38" t="str" cm="1">
        <f t="array" ref="H45">IF(INDEX('DATA INPUT - nonordered'!H:H,ROW(H45))="","",INDEX('DATA INPUT - nonordered'!H:H,ROW(H45)))</f>
        <v/>
      </c>
      <c r="I45" s="73" t="str">
        <f t="shared" si="2"/>
        <v/>
      </c>
      <c r="J45" s="73" t="str">
        <f t="shared" si="3"/>
        <v/>
      </c>
      <c r="K45" s="65" t="str">
        <f t="shared" si="4"/>
        <v/>
      </c>
      <c r="L45" s="65" t="str">
        <f t="shared" si="0"/>
        <v/>
      </c>
      <c r="M45" s="65" t="str">
        <f t="shared" si="1"/>
        <v/>
      </c>
      <c r="N45" s="65" t="str">
        <f t="shared" si="5"/>
        <v/>
      </c>
      <c r="O45" s="65" t="str">
        <f t="shared" si="6"/>
        <v/>
      </c>
      <c r="P45" s="65" t="str">
        <f t="shared" si="7"/>
        <v/>
      </c>
      <c r="Q45" s="65" t="str">
        <f t="shared" si="8"/>
        <v/>
      </c>
    </row>
    <row r="46" spans="1:17"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7" t="str" cm="1">
        <f t="array" ref="G46">IF(INDEX('DATA INPUT - nonordered'!G:G,ROW(G46))="","",INDEX('DATA INPUT - nonordered'!G:G,ROW(G46)))</f>
        <v/>
      </c>
      <c r="H46" s="38" t="str" cm="1">
        <f t="array" ref="H46">IF(INDEX('DATA INPUT - nonordered'!H:H,ROW(H46))="","",INDEX('DATA INPUT - nonordered'!H:H,ROW(H46)))</f>
        <v/>
      </c>
      <c r="I46" s="73" t="str">
        <f t="shared" si="2"/>
        <v/>
      </c>
      <c r="J46" s="73" t="str">
        <f t="shared" si="3"/>
        <v/>
      </c>
      <c r="K46" s="65" t="str">
        <f t="shared" si="4"/>
        <v/>
      </c>
      <c r="L46" s="65" t="str">
        <f t="shared" si="0"/>
        <v/>
      </c>
      <c r="M46" s="65" t="str">
        <f t="shared" si="1"/>
        <v/>
      </c>
      <c r="N46" s="65" t="str">
        <f t="shared" si="5"/>
        <v/>
      </c>
      <c r="O46" s="65" t="str">
        <f t="shared" si="6"/>
        <v/>
      </c>
      <c r="P46" s="65" t="str">
        <f t="shared" si="7"/>
        <v/>
      </c>
      <c r="Q46" s="65" t="str">
        <f t="shared" si="8"/>
        <v/>
      </c>
    </row>
    <row r="47" spans="1:17"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7" t="str" cm="1">
        <f t="array" ref="G47">IF(INDEX('DATA INPUT - nonordered'!G:G,ROW(G47))="","",INDEX('DATA INPUT - nonordered'!G:G,ROW(G47)))</f>
        <v/>
      </c>
      <c r="H47" s="38" t="str" cm="1">
        <f t="array" ref="H47">IF(INDEX('DATA INPUT - nonordered'!H:H,ROW(H47))="","",INDEX('DATA INPUT - nonordered'!H:H,ROW(H47)))</f>
        <v/>
      </c>
      <c r="I47" s="73" t="str">
        <f t="shared" si="2"/>
        <v/>
      </c>
      <c r="J47" s="73" t="str">
        <f t="shared" si="3"/>
        <v/>
      </c>
      <c r="K47" s="65" t="str">
        <f t="shared" si="4"/>
        <v/>
      </c>
      <c r="L47" s="65" t="str">
        <f t="shared" si="0"/>
        <v/>
      </c>
      <c r="M47" s="65" t="str">
        <f t="shared" si="1"/>
        <v/>
      </c>
      <c r="N47" s="65" t="str">
        <f t="shared" si="5"/>
        <v/>
      </c>
      <c r="O47" s="65" t="str">
        <f t="shared" si="6"/>
        <v/>
      </c>
      <c r="P47" s="65" t="str">
        <f t="shared" si="7"/>
        <v/>
      </c>
      <c r="Q47" s="65" t="str">
        <f t="shared" si="8"/>
        <v/>
      </c>
    </row>
    <row r="48" spans="1:17"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7" t="str" cm="1">
        <f t="array" ref="G48">IF(INDEX('DATA INPUT - nonordered'!G:G,ROW(G48))="","",INDEX('DATA INPUT - nonordered'!G:G,ROW(G48)))</f>
        <v/>
      </c>
      <c r="H48" s="38" t="str" cm="1">
        <f t="array" ref="H48">IF(INDEX('DATA INPUT - nonordered'!H:H,ROW(H48))="","",INDEX('DATA INPUT - nonordered'!H:H,ROW(H48)))</f>
        <v/>
      </c>
      <c r="I48" s="73" t="str">
        <f t="shared" si="2"/>
        <v/>
      </c>
      <c r="J48" s="73" t="str">
        <f t="shared" si="3"/>
        <v/>
      </c>
      <c r="K48" s="65" t="str">
        <f t="shared" si="4"/>
        <v/>
      </c>
      <c r="L48" s="65" t="str">
        <f t="shared" si="0"/>
        <v/>
      </c>
      <c r="M48" s="65" t="str">
        <f t="shared" si="1"/>
        <v/>
      </c>
      <c r="N48" s="65" t="str">
        <f t="shared" si="5"/>
        <v/>
      </c>
      <c r="O48" s="65" t="str">
        <f t="shared" si="6"/>
        <v/>
      </c>
      <c r="P48" s="65" t="str">
        <f t="shared" si="7"/>
        <v/>
      </c>
      <c r="Q48" s="65" t="str">
        <f t="shared" si="8"/>
        <v/>
      </c>
    </row>
    <row r="49" spans="1:17"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7" t="str" cm="1">
        <f t="array" ref="G49">IF(INDEX('DATA INPUT - nonordered'!G:G,ROW(G49))="","",INDEX('DATA INPUT - nonordered'!G:G,ROW(G49)))</f>
        <v/>
      </c>
      <c r="H49" s="38" t="str" cm="1">
        <f t="array" ref="H49">IF(INDEX('DATA INPUT - nonordered'!H:H,ROW(H49))="","",INDEX('DATA INPUT - nonordered'!H:H,ROW(H49)))</f>
        <v/>
      </c>
      <c r="I49" s="73" t="str">
        <f t="shared" si="2"/>
        <v/>
      </c>
      <c r="J49" s="73" t="str">
        <f t="shared" si="3"/>
        <v/>
      </c>
      <c r="K49" s="65" t="str">
        <f t="shared" si="4"/>
        <v/>
      </c>
      <c r="L49" s="65" t="str">
        <f t="shared" si="0"/>
        <v/>
      </c>
      <c r="M49" s="65" t="str">
        <f t="shared" si="1"/>
        <v/>
      </c>
      <c r="N49" s="65" t="str">
        <f t="shared" si="5"/>
        <v/>
      </c>
      <c r="O49" s="65" t="str">
        <f t="shared" si="6"/>
        <v/>
      </c>
      <c r="P49" s="65" t="str">
        <f t="shared" si="7"/>
        <v/>
      </c>
      <c r="Q49" s="65" t="str">
        <f t="shared" si="8"/>
        <v/>
      </c>
    </row>
    <row r="50" spans="1:17"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7" t="str" cm="1">
        <f t="array" ref="G50">IF(INDEX('DATA INPUT - nonordered'!G:G,ROW(G50))="","",INDEX('DATA INPUT - nonordered'!G:G,ROW(G50)))</f>
        <v/>
      </c>
      <c r="H50" s="38" t="str" cm="1">
        <f t="array" ref="H50">IF(INDEX('DATA INPUT - nonordered'!H:H,ROW(H50))="","",INDEX('DATA INPUT - nonordered'!H:H,ROW(H50)))</f>
        <v/>
      </c>
      <c r="I50" s="73" t="str">
        <f t="shared" si="2"/>
        <v/>
      </c>
      <c r="J50" s="73" t="str">
        <f t="shared" si="3"/>
        <v/>
      </c>
      <c r="K50" s="65" t="str">
        <f t="shared" si="4"/>
        <v/>
      </c>
      <c r="L50" s="65" t="str">
        <f t="shared" si="0"/>
        <v/>
      </c>
      <c r="M50" s="65" t="str">
        <f t="shared" si="1"/>
        <v/>
      </c>
      <c r="N50" s="65" t="str">
        <f t="shared" si="5"/>
        <v/>
      </c>
      <c r="O50" s="65" t="str">
        <f t="shared" si="6"/>
        <v/>
      </c>
      <c r="P50" s="65" t="str">
        <f t="shared" si="7"/>
        <v/>
      </c>
      <c r="Q50" s="65" t="str">
        <f t="shared" si="8"/>
        <v/>
      </c>
    </row>
  </sheetData>
  <mergeCells count="2">
    <mergeCell ref="R3:U3"/>
    <mergeCell ref="I3:Q3"/>
  </mergeCells>
  <pageMargins left="0.7" right="0.7"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3F3F-B901-414C-83CF-F13C2A97E91E}">
  <sheetPr codeName="Sheet25">
    <tabColor theme="9" tint="0.59999389629810485"/>
  </sheetPr>
  <dimension ref="A1:T50"/>
  <sheetViews>
    <sheetView zoomScaleNormal="100" workbookViewId="0">
      <pane ySplit="6" topLeftCell="A7" activePane="bottomLeft" state="frozen"/>
      <selection activeCell="C17" sqref="C17"/>
      <selection pane="bottomLeft" activeCell="I1" sqref="I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7" width="16" style="106" customWidth="1"/>
    <col min="8" max="8" width="16" style="105" customWidth="1"/>
    <col min="9" max="14" width="11.81640625" style="109" customWidth="1"/>
    <col min="15" max="15" width="14.1796875" style="109" bestFit="1" customWidth="1"/>
    <col min="16" max="16" width="19.26953125" style="109" bestFit="1" customWidth="1"/>
    <col min="17" max="17" width="14.7265625" style="107" bestFit="1" customWidth="1"/>
    <col min="18" max="18" width="13.1796875" style="107" bestFit="1" customWidth="1"/>
    <col min="19" max="20" width="15.453125" style="107" bestFit="1" customWidth="1"/>
    <col min="21" max="16384" width="9.1796875" style="107"/>
  </cols>
  <sheetData>
    <row r="1" spans="1:20" s="34" customFormat="1" ht="21">
      <c r="A1" s="62" t="s">
        <v>317</v>
      </c>
      <c r="F1" s="66"/>
      <c r="G1" s="66"/>
      <c r="H1" s="70"/>
      <c r="I1" s="63"/>
      <c r="J1" s="63"/>
      <c r="K1" s="63"/>
      <c r="L1" s="63"/>
      <c r="M1" s="63"/>
      <c r="N1" s="63"/>
      <c r="O1" s="63"/>
      <c r="P1" s="63"/>
    </row>
    <row r="2" spans="1:20" s="34" customFormat="1">
      <c r="F2" s="66"/>
      <c r="G2" s="66"/>
      <c r="H2" s="70"/>
      <c r="I2" s="63"/>
      <c r="J2" s="63"/>
      <c r="K2" s="63"/>
      <c r="L2" s="63"/>
      <c r="M2" s="63"/>
      <c r="N2" s="63"/>
      <c r="O2" s="63"/>
      <c r="P2" s="63"/>
    </row>
    <row r="3" spans="1:20" s="39" customFormat="1" ht="18.5" customHeight="1">
      <c r="A3" s="101" t="s">
        <v>463</v>
      </c>
      <c r="C3" s="101"/>
      <c r="D3" s="101"/>
      <c r="E3" s="101"/>
      <c r="F3" s="101"/>
      <c r="G3" s="101"/>
      <c r="H3" s="101"/>
      <c r="I3" s="229" t="s">
        <v>213</v>
      </c>
      <c r="J3" s="229"/>
      <c r="K3" s="229"/>
      <c r="L3" s="229"/>
      <c r="M3" s="229"/>
      <c r="N3" s="229"/>
      <c r="O3" s="229"/>
      <c r="P3" s="229"/>
      <c r="Q3" s="227" t="s">
        <v>214</v>
      </c>
      <c r="R3" s="227"/>
      <c r="S3" s="227"/>
      <c r="T3" s="227"/>
    </row>
    <row r="4" spans="1:20" s="47" customFormat="1" ht="52">
      <c r="A4" s="47" t="s">
        <v>516</v>
      </c>
      <c r="B4" s="47" t="s">
        <v>517</v>
      </c>
      <c r="C4" s="47" t="s">
        <v>215</v>
      </c>
      <c r="D4" s="47" t="s">
        <v>216</v>
      </c>
      <c r="E4" s="47" t="s">
        <v>217</v>
      </c>
      <c r="F4" s="67" t="s">
        <v>219</v>
      </c>
      <c r="G4" s="67" t="s">
        <v>465</v>
      </c>
      <c r="H4" s="71" t="s">
        <v>245</v>
      </c>
      <c r="I4" s="47" t="s">
        <v>530</v>
      </c>
      <c r="J4" s="47" t="s">
        <v>534</v>
      </c>
      <c r="K4" s="47" t="s">
        <v>309</v>
      </c>
      <c r="L4" s="47" t="s">
        <v>256</v>
      </c>
      <c r="M4" s="47" t="s">
        <v>248</v>
      </c>
      <c r="N4" s="47" t="s">
        <v>311</v>
      </c>
      <c r="O4" s="47" t="s">
        <v>318</v>
      </c>
      <c r="P4" s="64" t="s">
        <v>319</v>
      </c>
      <c r="Q4" s="47" t="s">
        <v>320</v>
      </c>
      <c r="R4" s="47" t="s">
        <v>321</v>
      </c>
      <c r="S4" s="47" t="s">
        <v>211</v>
      </c>
      <c r="T4" s="47" t="s">
        <v>212</v>
      </c>
    </row>
    <row r="5" spans="1:20" s="80" customFormat="1" ht="15">
      <c r="F5" s="81"/>
      <c r="G5" s="80" t="s">
        <v>354</v>
      </c>
      <c r="H5" s="82" t="s">
        <v>343</v>
      </c>
      <c r="I5" s="149" t="str">
        <f>IF(AVERAGE(I7:I50)&lt;=2,"2 or fewer subgroups","")</f>
        <v/>
      </c>
      <c r="J5" s="149" t="str">
        <f>IF(SUM(J7:J50)&lt;&gt;0,"Missing estimate(s)","")</f>
        <v/>
      </c>
      <c r="K5" s="80" t="s">
        <v>310</v>
      </c>
      <c r="L5" s="80" t="s">
        <v>345</v>
      </c>
      <c r="N5" s="79" t="s">
        <v>401</v>
      </c>
      <c r="O5" s="80" t="s">
        <v>405</v>
      </c>
      <c r="P5" s="80" t="s">
        <v>406</v>
      </c>
      <c r="Q5" s="80" t="s">
        <v>408</v>
      </c>
      <c r="R5" s="83" t="s">
        <v>411</v>
      </c>
      <c r="S5" s="80" t="s">
        <v>409</v>
      </c>
      <c r="T5" s="80" t="s">
        <v>410</v>
      </c>
    </row>
    <row r="6" spans="1:20" s="34" customFormat="1">
      <c r="A6" s="43" t="s">
        <v>516</v>
      </c>
      <c r="B6" s="43" t="s">
        <v>517</v>
      </c>
      <c r="C6" s="43" t="s">
        <v>83</v>
      </c>
      <c r="D6" s="43" t="s">
        <v>84</v>
      </c>
      <c r="E6" s="43" t="s">
        <v>85</v>
      </c>
      <c r="F6" s="75" t="s">
        <v>87</v>
      </c>
      <c r="G6" s="75" t="s">
        <v>88</v>
      </c>
      <c r="H6" s="44" t="s">
        <v>105</v>
      </c>
      <c r="I6" s="45" t="s">
        <v>531</v>
      </c>
      <c r="J6" s="45" t="s">
        <v>532</v>
      </c>
      <c r="K6" s="45" t="s">
        <v>310</v>
      </c>
      <c r="L6" s="45" t="s">
        <v>228</v>
      </c>
      <c r="M6" s="45" t="s">
        <v>251</v>
      </c>
      <c r="N6" s="45" t="s">
        <v>314</v>
      </c>
      <c r="O6" s="45" t="s">
        <v>167</v>
      </c>
      <c r="P6" s="45" t="s">
        <v>168</v>
      </c>
      <c r="Q6" s="46" t="s">
        <v>37</v>
      </c>
      <c r="R6" s="46" t="s">
        <v>169</v>
      </c>
      <c r="S6" s="46" t="s">
        <v>170</v>
      </c>
      <c r="T6" s="46" t="s">
        <v>171</v>
      </c>
    </row>
    <row r="7" spans="1:20"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7" cm="1">
        <f t="array" ref="G7">IF(INDEX('DATA INPUT - nonordered'!G:G,ROW(G7))="","",INDEX('DATA INPUT - nonordered'!G:G,ROW(G7)))</f>
        <v>1.538443</v>
      </c>
      <c r="H7" s="38" cm="1">
        <f t="array" ref="H7">IF(INDEX('DATA INPUT - nonordered'!H:H,ROW(H7))="","",INDEX('DATA INPUT - nonordered'!H:H,ROW(H7)))</f>
        <v>230.20509999999999</v>
      </c>
      <c r="I7" s="73">
        <f>IF(E7="","",COUNTIF(E:E,"*?")-2)</f>
        <v>34</v>
      </c>
      <c r="J7" s="73">
        <f>IF(E7="","",IF(AND(E7&lt;&gt;"",F7=""),1,0))</f>
        <v>0</v>
      </c>
      <c r="K7" s="65">
        <f>IF(F7=0,0.000001,F7)</f>
        <v>95.117840000000001</v>
      </c>
      <c r="L7" s="65">
        <f t="shared" ref="L7:L50" si="0">IFERROR(H7/SUM(H:H),"")</f>
        <v>2.2782811775827336E-2</v>
      </c>
      <c r="M7" s="65">
        <f t="shared" ref="M7:M50" si="1">IF(F7="","",SUMPRODUCT(L:L,K:K))</f>
        <v>91.596685342303289</v>
      </c>
      <c r="N7" s="65">
        <f>IFERROR(K7/M7,"")</f>
        <v>1.0384419441002468</v>
      </c>
      <c r="O7" s="65">
        <f>IFERROR(IF(I7&lt;=2,"",
IF(SUM(J:J)&lt;&gt;0,"",
L7*-LN(N7))),"")</f>
        <v>-8.5940090396608066E-4</v>
      </c>
      <c r="P7" s="65">
        <f>IFERROR(IF(I7&lt;=2,"",
IF(SUM(J:J)&lt;&gt;0,"",
(((G7^2)*(L7^2))/(M7^2))*((1-(1/N7))^2))),"")</f>
        <v>2.0066156324091236E-10</v>
      </c>
      <c r="Q7" s="58">
        <f>IF(SUM(O:O)=0,"",SUM(O:O)*1000)</f>
        <v>3.3079009005112638</v>
      </c>
      <c r="R7" s="78">
        <f>IF(SUM(P:P)=0,"",SQRT(SUM(P:P)))</f>
        <v>7.0733685802989673E-4</v>
      </c>
      <c r="S7" s="58">
        <f>IFERROR(Q7-1.96*R7,"")</f>
        <v>3.3065145202695252</v>
      </c>
      <c r="T7" s="42">
        <f>IFERROR(Q7+1.96*R7,"")</f>
        <v>3.3092872807530025</v>
      </c>
    </row>
    <row r="8" spans="1:20"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7" cm="1">
        <f t="array" ref="G8">IF(INDEX('DATA INPUT - nonordered'!G:G,ROW(G8))="","",INDEX('DATA INPUT - nonordered'!G:G,ROW(G8)))</f>
        <v>0</v>
      </c>
      <c r="H8" s="38" cm="1">
        <f t="array" ref="H8">IF(INDEX('DATA INPUT - nonordered'!H:H,ROW(H8))="","",INDEX('DATA INPUT - nonordered'!H:H,ROW(H8)))</f>
        <v>149.46270000000001</v>
      </c>
      <c r="I8" s="73">
        <f t="shared" ref="I8:I50" si="2">IF(E8="","",COUNTIF(E:E,"*?")-2)</f>
        <v>34</v>
      </c>
      <c r="J8" s="73">
        <f t="shared" ref="J8:J50" si="3">IF(E8="","",IF(AND(E8&lt;&gt;"",F8=""),1,0))</f>
        <v>0</v>
      </c>
      <c r="K8" s="65">
        <f t="shared" ref="K8:K50" si="4">IF(F8=0,0.000001,F8)</f>
        <v>100</v>
      </c>
      <c r="L8" s="65">
        <f t="shared" si="0"/>
        <v>1.4791942322767605E-2</v>
      </c>
      <c r="M8" s="65">
        <f t="shared" si="1"/>
        <v>91.596685342303289</v>
      </c>
      <c r="N8" s="65">
        <f t="shared" ref="N8:N50" si="5">IFERROR(K8/M8,"")</f>
        <v>1.091742562804461</v>
      </c>
      <c r="O8" s="65">
        <f t="shared" ref="O8:O50" si="6">IFERROR(IF(I8&lt;=2,"",
IF(SUM(J:J)&lt;&gt;0,"",
L8*-LN(N8))),"")</f>
        <v>-1.2983642340613094E-3</v>
      </c>
      <c r="P8" s="65">
        <f t="shared" ref="P8:P50" si="7">IFERROR(IF(I8&lt;=2,"",
IF(SUM(J:J)&lt;&gt;0,"",
(((G8^2)*(L8^2))/(M8^2))*((1-(1/N8))^2))),"")</f>
        <v>0</v>
      </c>
    </row>
    <row r="9" spans="1:20"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7" cm="1">
        <f t="array" ref="G9">IF(INDEX('DATA INPUT - nonordered'!G:G,ROW(G9))="","",INDEX('DATA INPUT - nonordered'!G:G,ROW(G9)))</f>
        <v>1.267644</v>
      </c>
      <c r="H9" s="38" cm="1">
        <f t="array" ref="H9">IF(INDEX('DATA INPUT - nonordered'!H:H,ROW(H9))="","",INDEX('DATA INPUT - nonordered'!H:H,ROW(H9)))</f>
        <v>55.665329999999997</v>
      </c>
      <c r="I9" s="73">
        <f t="shared" si="2"/>
        <v>34</v>
      </c>
      <c r="J9" s="73">
        <f t="shared" si="3"/>
        <v>0</v>
      </c>
      <c r="K9" s="65">
        <f t="shared" si="4"/>
        <v>97.41001</v>
      </c>
      <c r="L9" s="65">
        <f t="shared" si="0"/>
        <v>5.50905577604195E-3</v>
      </c>
      <c r="M9" s="65">
        <f t="shared" si="1"/>
        <v>91.596685342303289</v>
      </c>
      <c r="N9" s="65">
        <f t="shared" si="5"/>
        <v>1.0634665396020817</v>
      </c>
      <c r="O9" s="65">
        <f t="shared" si="6"/>
        <v>-3.3899364664744734E-4</v>
      </c>
      <c r="P9" s="65">
        <f t="shared" si="7"/>
        <v>2.0702910894154267E-11</v>
      </c>
    </row>
    <row r="10" spans="1:20"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7" cm="1">
        <f t="array" ref="G10">IF(INDEX('DATA INPUT - nonordered'!G:G,ROW(G10))="","",INDEX('DATA INPUT - nonordered'!G:G,ROW(G10)))</f>
        <v>3.5440529999999999</v>
      </c>
      <c r="H10" s="38" cm="1">
        <f t="array" ref="H10">IF(INDEX('DATA INPUT - nonordered'!H:H,ROW(H10))="","",INDEX('DATA INPUT - nonordered'!H:H,ROW(H10)))</f>
        <v>451.26549999999997</v>
      </c>
      <c r="I10" s="73">
        <f t="shared" si="2"/>
        <v>34</v>
      </c>
      <c r="J10" s="73">
        <f t="shared" si="3"/>
        <v>0</v>
      </c>
      <c r="K10" s="65">
        <f t="shared" si="4"/>
        <v>80.356939999999994</v>
      </c>
      <c r="L10" s="65">
        <f t="shared" si="0"/>
        <v>4.4660595909580679E-2</v>
      </c>
      <c r="M10" s="65">
        <f t="shared" si="1"/>
        <v>91.596685342303289</v>
      </c>
      <c r="N10" s="65">
        <f t="shared" si="5"/>
        <v>0.87729091614724297</v>
      </c>
      <c r="O10" s="65">
        <f t="shared" si="6"/>
        <v>5.8468144525967488E-3</v>
      </c>
      <c r="P10" s="65">
        <f t="shared" si="7"/>
        <v>5.8419265141537846E-8</v>
      </c>
    </row>
    <row r="11" spans="1:20"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7" cm="1">
        <f t="array" ref="G11">IF(INDEX('DATA INPUT - nonordered'!G:G,ROW(G11))="","",INDEX('DATA INPUT - nonordered'!G:G,ROW(G11)))</f>
        <v>2.774006</v>
      </c>
      <c r="H11" s="38" cm="1">
        <f t="array" ref="H11">IF(INDEX('DATA INPUT - nonordered'!H:H,ROW(H11))="","",INDEX('DATA INPUT - nonordered'!H:H,ROW(H11)))</f>
        <v>70.175399999999996</v>
      </c>
      <c r="I11" s="73">
        <f t="shared" si="2"/>
        <v>34</v>
      </c>
      <c r="J11" s="73">
        <f t="shared" si="3"/>
        <v>0</v>
      </c>
      <c r="K11" s="65">
        <f t="shared" si="4"/>
        <v>94.257559999999998</v>
      </c>
      <c r="L11" s="65">
        <f t="shared" si="0"/>
        <v>6.9450804065304969E-3</v>
      </c>
      <c r="M11" s="65">
        <f t="shared" si="1"/>
        <v>91.596685342303289</v>
      </c>
      <c r="N11" s="65">
        <f t="shared" si="5"/>
        <v>1.0290499011809524</v>
      </c>
      <c r="O11" s="65">
        <f t="shared" si="6"/>
        <v>-1.9887897878808299E-4</v>
      </c>
      <c r="P11" s="65">
        <f t="shared" si="7"/>
        <v>3.5255451498920546E-11</v>
      </c>
    </row>
    <row r="12" spans="1:20"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7" cm="1">
        <f t="array" ref="G12">IF(INDEX('DATA INPUT - nonordered'!G:G,ROW(G12))="","",INDEX('DATA INPUT - nonordered'!G:G,ROW(G12)))</f>
        <v>0.64761159999999995</v>
      </c>
      <c r="H12" s="38" cm="1">
        <f t="array" ref="H12">IF(INDEX('DATA INPUT - nonordered'!H:H,ROW(H12))="","",INDEX('DATA INPUT - nonordered'!H:H,ROW(H12)))</f>
        <v>1221.944</v>
      </c>
      <c r="I12" s="73">
        <f t="shared" si="2"/>
        <v>34</v>
      </c>
      <c r="J12" s="73">
        <f t="shared" si="3"/>
        <v>0</v>
      </c>
      <c r="K12" s="65">
        <f t="shared" si="4"/>
        <v>98.561679999999996</v>
      </c>
      <c r="L12" s="65">
        <f t="shared" si="0"/>
        <v>0.1209326819979295</v>
      </c>
      <c r="M12" s="65">
        <f t="shared" si="1"/>
        <v>91.596685342303289</v>
      </c>
      <c r="N12" s="65">
        <f t="shared" si="5"/>
        <v>1.0760398111751319</v>
      </c>
      <c r="O12" s="65">
        <f t="shared" si="6"/>
        <v>-8.8628491295089165E-3</v>
      </c>
      <c r="P12" s="65">
        <f t="shared" si="7"/>
        <v>3.6507531793501952E-9</v>
      </c>
    </row>
    <row r="13" spans="1:20"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7" cm="1">
        <f t="array" ref="G13">IF(INDEX('DATA INPUT - nonordered'!G:G,ROW(G13))="","",INDEX('DATA INPUT - nonordered'!G:G,ROW(G13)))</f>
        <v>3.9455460000000002</v>
      </c>
      <c r="H13" s="38" cm="1">
        <f t="array" ref="H13">IF(INDEX('DATA INPUT - nonordered'!H:H,ROW(H13))="","",INDEX('DATA INPUT - nonordered'!H:H,ROW(H13)))</f>
        <v>91.882739999999998</v>
      </c>
      <c r="I13" s="73">
        <f t="shared" si="2"/>
        <v>34</v>
      </c>
      <c r="J13" s="73">
        <f t="shared" si="3"/>
        <v>0</v>
      </c>
      <c r="K13" s="65">
        <f t="shared" si="4"/>
        <v>88.947299999999998</v>
      </c>
      <c r="L13" s="65">
        <f t="shared" si="0"/>
        <v>9.0934004975010609E-3</v>
      </c>
      <c r="M13" s="65">
        <f t="shared" si="1"/>
        <v>91.596685342303289</v>
      </c>
      <c r="N13" s="65">
        <f t="shared" si="5"/>
        <v>0.97107553256537227</v>
      </c>
      <c r="O13" s="65">
        <f t="shared" si="6"/>
        <v>2.6690062794094857E-4</v>
      </c>
      <c r="P13" s="65">
        <f t="shared" si="7"/>
        <v>1.3612317293035298E-10</v>
      </c>
    </row>
    <row r="14" spans="1:20"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7" cm="1">
        <f t="array" ref="G14">IF(INDEX('DATA INPUT - nonordered'!G:G,ROW(G14))="","",INDEX('DATA INPUT - nonordered'!G:G,ROW(G14)))</f>
        <v>2.5746129999999998</v>
      </c>
      <c r="H14" s="38" cm="1">
        <f t="array" ref="H14">IF(INDEX('DATA INPUT - nonordered'!H:H,ROW(H14))="","",INDEX('DATA INPUT - nonordered'!H:H,ROW(H14)))</f>
        <v>124.611</v>
      </c>
      <c r="I14" s="73">
        <f t="shared" si="2"/>
        <v>34</v>
      </c>
      <c r="J14" s="73">
        <f t="shared" si="3"/>
        <v>0</v>
      </c>
      <c r="K14" s="65">
        <f t="shared" si="4"/>
        <v>86.671959999999999</v>
      </c>
      <c r="L14" s="65">
        <f t="shared" si="0"/>
        <v>1.2332432940007066E-2</v>
      </c>
      <c r="M14" s="65">
        <f t="shared" si="1"/>
        <v>91.596685342303289</v>
      </c>
      <c r="N14" s="65">
        <f t="shared" si="5"/>
        <v>0.94623467733685729</v>
      </c>
      <c r="O14" s="65">
        <f t="shared" si="6"/>
        <v>6.8154780466939233E-4</v>
      </c>
      <c r="P14" s="65">
        <f t="shared" si="7"/>
        <v>3.8794371302253372E-10</v>
      </c>
    </row>
    <row r="15" spans="1:20"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7" cm="1">
        <f t="array" ref="G15">IF(INDEX('DATA INPUT - nonordered'!G:G,ROW(G15))="","",INDEX('DATA INPUT - nonordered'!G:G,ROW(G15)))</f>
        <v>1.0449360000000001</v>
      </c>
      <c r="H15" s="38" cm="1">
        <f t="array" ref="H15">IF(INDEX('DATA INPUT - nonordered'!H:H,ROW(H15))="","",INDEX('DATA INPUT - nonordered'!H:H,ROW(H15)))</f>
        <v>1257.4490000000001</v>
      </c>
      <c r="I15" s="73">
        <f t="shared" si="2"/>
        <v>34</v>
      </c>
      <c r="J15" s="73">
        <f t="shared" si="3"/>
        <v>0</v>
      </c>
      <c r="K15" s="65">
        <f t="shared" si="4"/>
        <v>97.098179999999999</v>
      </c>
      <c r="L15" s="65">
        <f t="shared" si="0"/>
        <v>0.12444652131817371</v>
      </c>
      <c r="M15" s="65">
        <f t="shared" si="1"/>
        <v>91.596685342303289</v>
      </c>
      <c r="N15" s="65">
        <f t="shared" si="5"/>
        <v>1.0600621587684886</v>
      </c>
      <c r="O15" s="65">
        <f t="shared" si="6"/>
        <v>-7.2586602903504348E-3</v>
      </c>
      <c r="P15" s="65">
        <f t="shared" si="7"/>
        <v>6.4703027465927561E-9</v>
      </c>
    </row>
    <row r="16" spans="1:20"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7" cm="1">
        <f t="array" ref="G16">IF(INDEX('DATA INPUT - nonordered'!G:G,ROW(G16))="","",INDEX('DATA INPUT - nonordered'!G:G,ROW(G16)))</f>
        <v>1.203287</v>
      </c>
      <c r="H16" s="38" cm="1">
        <f t="array" ref="H16">IF(INDEX('DATA INPUT - nonordered'!H:H,ROW(H16))="","",INDEX('DATA INPUT - nonordered'!H:H,ROW(H16)))</f>
        <v>138.3835</v>
      </c>
      <c r="I16" s="73">
        <f t="shared" si="2"/>
        <v>34</v>
      </c>
      <c r="J16" s="73">
        <f t="shared" si="3"/>
        <v>0</v>
      </c>
      <c r="K16" s="65">
        <f t="shared" si="4"/>
        <v>96.59196</v>
      </c>
      <c r="L16" s="65">
        <f t="shared" si="0"/>
        <v>1.3695462148233042E-2</v>
      </c>
      <c r="M16" s="65">
        <f t="shared" si="1"/>
        <v>91.596685342303289</v>
      </c>
      <c r="N16" s="65">
        <f t="shared" si="5"/>
        <v>1.0545355395670599</v>
      </c>
      <c r="O16" s="65">
        <f t="shared" si="6"/>
        <v>-7.2723483510142052E-4</v>
      </c>
      <c r="P16" s="65">
        <f t="shared" si="7"/>
        <v>8.6570336312216406E-11</v>
      </c>
    </row>
    <row r="17" spans="1:16"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7" cm="1">
        <f t="array" ref="G17">IF(INDEX('DATA INPUT - nonordered'!G:G,ROW(G17))="","",INDEX('DATA INPUT - nonordered'!G:G,ROW(G17)))</f>
        <v>3.2323059999999999</v>
      </c>
      <c r="H17" s="38" cm="1">
        <f t="array" ref="H17">IF(INDEX('DATA INPUT - nonordered'!H:H,ROW(H17))="","",INDEX('DATA INPUT - nonordered'!H:H,ROW(H17)))</f>
        <v>252.12610000000001</v>
      </c>
      <c r="I17" s="73">
        <f t="shared" si="2"/>
        <v>34</v>
      </c>
      <c r="J17" s="73">
        <f t="shared" si="3"/>
        <v>0</v>
      </c>
      <c r="K17" s="65">
        <f t="shared" si="4"/>
        <v>75.433409999999995</v>
      </c>
      <c r="L17" s="65">
        <f t="shared" si="0"/>
        <v>2.4952277252213009E-2</v>
      </c>
      <c r="M17" s="65">
        <f t="shared" si="1"/>
        <v>91.596685342303289</v>
      </c>
      <c r="N17" s="65">
        <f t="shared" si="5"/>
        <v>0.82353864354479656</v>
      </c>
      <c r="O17" s="65">
        <f t="shared" si="6"/>
        <v>4.8443549885890964E-3</v>
      </c>
      <c r="P17" s="65">
        <f t="shared" si="7"/>
        <v>3.5597299851333377E-8</v>
      </c>
    </row>
    <row r="18" spans="1:16"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7" cm="1">
        <f t="array" ref="G18">IF(INDEX('DATA INPUT - nonordered'!G:G,ROW(G18))="","",INDEX('DATA INPUT - nonordered'!G:G,ROW(G18)))</f>
        <v>2.4667279999999998</v>
      </c>
      <c r="H18" s="38" cm="1">
        <f t="array" ref="H18">IF(INDEX('DATA INPUT - nonordered'!H:H,ROW(H18))="","",INDEX('DATA INPUT - nonordered'!H:H,ROW(H18)))</f>
        <v>47.248840000000001</v>
      </c>
      <c r="I18" s="73">
        <f t="shared" si="2"/>
        <v>34</v>
      </c>
      <c r="J18" s="73">
        <f t="shared" si="3"/>
        <v>0</v>
      </c>
      <c r="K18" s="65">
        <f t="shared" si="4"/>
        <v>92.834019999999995</v>
      </c>
      <c r="L18" s="65">
        <f t="shared" si="0"/>
        <v>4.6760972208964172E-3</v>
      </c>
      <c r="M18" s="65">
        <f t="shared" si="1"/>
        <v>91.596685342303289</v>
      </c>
      <c r="N18" s="65">
        <f t="shared" si="5"/>
        <v>1.0135085091024059</v>
      </c>
      <c r="O18" s="65">
        <f t="shared" si="6"/>
        <v>-6.2744258916121217E-5</v>
      </c>
      <c r="P18" s="65">
        <f t="shared" si="7"/>
        <v>2.8171509379941165E-12</v>
      </c>
    </row>
    <row r="19" spans="1:16"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7" cm="1">
        <f t="array" ref="G19">IF(INDEX('DATA INPUT - nonordered'!G:G,ROW(G19))="","",INDEX('DATA INPUT - nonordered'!G:G,ROW(G19)))</f>
        <v>0.71730320000000003</v>
      </c>
      <c r="H19" s="38" cm="1">
        <f t="array" ref="H19">IF(INDEX('DATA INPUT - nonordered'!H:H,ROW(H19))="","",INDEX('DATA INPUT - nonordered'!H:H,ROW(H19)))</f>
        <v>364.84570000000002</v>
      </c>
      <c r="I19" s="73">
        <f t="shared" si="2"/>
        <v>34</v>
      </c>
      <c r="J19" s="73">
        <f t="shared" si="3"/>
        <v>0</v>
      </c>
      <c r="K19" s="65">
        <f t="shared" si="4"/>
        <v>98.557959999999994</v>
      </c>
      <c r="L19" s="65">
        <f t="shared" si="0"/>
        <v>3.610784865461264E-2</v>
      </c>
      <c r="M19" s="65">
        <f t="shared" si="1"/>
        <v>91.596685342303289</v>
      </c>
      <c r="N19" s="65">
        <f t="shared" si="5"/>
        <v>1.0759991983517956</v>
      </c>
      <c r="O19" s="65">
        <f t="shared" si="6"/>
        <v>-2.6448896850699683E-3</v>
      </c>
      <c r="P19" s="65">
        <f t="shared" si="7"/>
        <v>3.9888102280817806E-10</v>
      </c>
    </row>
    <row r="20" spans="1:16"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7" cm="1">
        <f t="array" ref="G20">IF(INDEX('DATA INPUT - nonordered'!G:G,ROW(G20))="","",INDEX('DATA INPUT - nonordered'!G:G,ROW(G20)))</f>
        <v>4.131183</v>
      </c>
      <c r="H20" s="38" cm="1">
        <f t="array" ref="H20">IF(INDEX('DATA INPUT - nonordered'!H:H,ROW(H20))="","",INDEX('DATA INPUT - nonordered'!H:H,ROW(H20)))</f>
        <v>136.16909999999999</v>
      </c>
      <c r="I20" s="73">
        <f t="shared" si="2"/>
        <v>34</v>
      </c>
      <c r="J20" s="73">
        <f t="shared" si="3"/>
        <v>0</v>
      </c>
      <c r="K20" s="65">
        <f t="shared" si="4"/>
        <v>87.839749999999995</v>
      </c>
      <c r="L20" s="65">
        <f t="shared" si="0"/>
        <v>1.3476308626454454E-2</v>
      </c>
      <c r="M20" s="65">
        <f t="shared" si="1"/>
        <v>91.596685342303289</v>
      </c>
      <c r="N20" s="65">
        <f t="shared" si="5"/>
        <v>0.95898393781103153</v>
      </c>
      <c r="O20" s="65">
        <f t="shared" si="6"/>
        <v>5.6440064998458032E-4</v>
      </c>
      <c r="P20" s="65">
        <f t="shared" si="7"/>
        <v>6.7579738564471699E-10</v>
      </c>
    </row>
    <row r="21" spans="1:16"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7" cm="1">
        <f t="array" ref="G21">IF(INDEX('DATA INPUT - nonordered'!G:G,ROW(G21))="","",INDEX('DATA INPUT - nonordered'!G:G,ROW(G21)))</f>
        <v>2.7030110000000001</v>
      </c>
      <c r="H21" s="38" cm="1">
        <f t="array" ref="H21">IF(INDEX('DATA INPUT - nonordered'!H:H,ROW(H21))="","",INDEX('DATA INPUT - nonordered'!H:H,ROW(H21)))</f>
        <v>304.16480000000001</v>
      </c>
      <c r="I21" s="73">
        <f t="shared" si="2"/>
        <v>34</v>
      </c>
      <c r="J21" s="73">
        <f t="shared" si="3"/>
        <v>0</v>
      </c>
      <c r="K21" s="65">
        <f t="shared" si="4"/>
        <v>91.875029999999995</v>
      </c>
      <c r="L21" s="65">
        <f t="shared" si="0"/>
        <v>3.0102414704244899E-2</v>
      </c>
      <c r="M21" s="65">
        <f t="shared" si="1"/>
        <v>91.596685342303289</v>
      </c>
      <c r="N21" s="65">
        <f t="shared" si="5"/>
        <v>1.0030388070993674</v>
      </c>
      <c r="O21" s="65">
        <f t="shared" si="6"/>
        <v>-9.1336724347845994E-5</v>
      </c>
      <c r="P21" s="65">
        <f t="shared" si="7"/>
        <v>7.2428513508640341E-12</v>
      </c>
    </row>
    <row r="22" spans="1:16"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7" cm="1">
        <f t="array" ref="G22">IF(INDEX('DATA INPUT - nonordered'!G:G,ROW(G22))="","",INDEX('DATA INPUT - nonordered'!G:G,ROW(G22)))</f>
        <v>3.6361400000000001</v>
      </c>
      <c r="H22" s="38" cm="1">
        <f t="array" ref="H22">IF(INDEX('DATA INPUT - nonordered'!H:H,ROW(H22))="","",INDEX('DATA INPUT - nonordered'!H:H,ROW(H22)))</f>
        <v>85.010509999999996</v>
      </c>
      <c r="I22" s="73">
        <f t="shared" si="2"/>
        <v>34</v>
      </c>
      <c r="J22" s="73">
        <f t="shared" si="3"/>
        <v>0</v>
      </c>
      <c r="K22" s="65">
        <f t="shared" si="4"/>
        <v>74.123379999999997</v>
      </c>
      <c r="L22" s="65">
        <f t="shared" si="0"/>
        <v>8.4132734170402294E-3</v>
      </c>
      <c r="M22" s="65">
        <f t="shared" si="1"/>
        <v>91.596685342303289</v>
      </c>
      <c r="N22" s="65">
        <f t="shared" si="5"/>
        <v>0.8092364884492893</v>
      </c>
      <c r="O22" s="65">
        <f t="shared" si="6"/>
        <v>1.7807878003354913E-3</v>
      </c>
      <c r="P22" s="65">
        <f t="shared" si="7"/>
        <v>6.1985682216379971E-9</v>
      </c>
    </row>
    <row r="23" spans="1:16"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7" cm="1">
        <f t="array" ref="G23">IF(INDEX('DATA INPUT - nonordered'!G:G,ROW(G23))="","",INDEX('DATA INPUT - nonordered'!G:G,ROW(G23)))</f>
        <v>2.5278770000000002</v>
      </c>
      <c r="H23" s="38" cm="1">
        <f t="array" ref="H23">IF(INDEX('DATA INPUT - nonordered'!H:H,ROW(H23))="","",INDEX('DATA INPUT - nonordered'!H:H,ROW(H23)))</f>
        <v>26.3322</v>
      </c>
      <c r="I23" s="73">
        <f t="shared" si="2"/>
        <v>34</v>
      </c>
      <c r="J23" s="73">
        <f t="shared" si="3"/>
        <v>0</v>
      </c>
      <c r="K23" s="65">
        <f t="shared" si="4"/>
        <v>90.53304</v>
      </c>
      <c r="L23" s="65">
        <f t="shared" si="0"/>
        <v>2.6060306928188848E-3</v>
      </c>
      <c r="M23" s="65">
        <f t="shared" si="1"/>
        <v>91.596685342303289</v>
      </c>
      <c r="N23" s="65">
        <f t="shared" si="5"/>
        <v>0.98838773108078781</v>
      </c>
      <c r="O23" s="65">
        <f t="shared" si="6"/>
        <v>3.0439006225498372E-5</v>
      </c>
      <c r="P23" s="65">
        <f t="shared" si="7"/>
        <v>7.1398796551499397E-13</v>
      </c>
    </row>
    <row r="24" spans="1:16"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7" cm="1">
        <f t="array" ref="G24">IF(INDEX('DATA INPUT - nonordered'!G:G,ROW(G24))="","",INDEX('DATA INPUT - nonordered'!G:G,ROW(G24)))</f>
        <v>3.9083299999999999</v>
      </c>
      <c r="H24" s="38" cm="1">
        <f t="array" ref="H24">IF(INDEX('DATA INPUT - nonordered'!H:H,ROW(H24))="","",INDEX('DATA INPUT - nonordered'!H:H,ROW(H24)))</f>
        <v>51.94059</v>
      </c>
      <c r="I24" s="73">
        <f t="shared" si="2"/>
        <v>34</v>
      </c>
      <c r="J24" s="73">
        <f t="shared" si="3"/>
        <v>0</v>
      </c>
      <c r="K24" s="65">
        <f t="shared" si="4"/>
        <v>73.375399999999999</v>
      </c>
      <c r="L24" s="65">
        <f t="shared" si="0"/>
        <v>5.1404277554902983E-3</v>
      </c>
      <c r="M24" s="65">
        <f t="shared" si="1"/>
        <v>91.596685342303289</v>
      </c>
      <c r="N24" s="65">
        <f t="shared" si="5"/>
        <v>0.80107047242802443</v>
      </c>
      <c r="O24" s="65">
        <f t="shared" si="6"/>
        <v>1.1401795447402059E-3</v>
      </c>
      <c r="P24" s="65">
        <f t="shared" si="7"/>
        <v>2.9667333331347125E-9</v>
      </c>
    </row>
    <row r="25" spans="1:16"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7" cm="1">
        <f t="array" ref="G25">IF(INDEX('DATA INPUT - nonordered'!G:G,ROW(G25))="","",INDEX('DATA INPUT - nonordered'!G:G,ROW(G25)))</f>
        <v>2.4048400000000001</v>
      </c>
      <c r="H25" s="38" cm="1">
        <f t="array" ref="H25">IF(INDEX('DATA INPUT - nonordered'!H:H,ROW(H25))="","",INDEX('DATA INPUT - nonordered'!H:H,ROW(H25)))</f>
        <v>74.518829999999994</v>
      </c>
      <c r="I25" s="73">
        <f t="shared" si="2"/>
        <v>34</v>
      </c>
      <c r="J25" s="73">
        <f t="shared" si="3"/>
        <v>0</v>
      </c>
      <c r="K25" s="65">
        <f t="shared" si="4"/>
        <v>96.028989999999993</v>
      </c>
      <c r="L25" s="65">
        <f t="shared" si="0"/>
        <v>7.3749385988619515E-3</v>
      </c>
      <c r="M25" s="65">
        <f t="shared" si="1"/>
        <v>91.596685342303289</v>
      </c>
      <c r="N25" s="65">
        <f t="shared" si="5"/>
        <v>1.0483893564612394</v>
      </c>
      <c r="O25" s="65">
        <f t="shared" si="6"/>
        <v>-3.4850302027165036E-4</v>
      </c>
      <c r="P25" s="65">
        <f t="shared" si="7"/>
        <v>7.9870087871801058E-11</v>
      </c>
    </row>
    <row r="26" spans="1:16"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7" cm="1">
        <f t="array" ref="G26">IF(INDEX('DATA INPUT - nonordered'!G:G,ROW(G26))="","",INDEX('DATA INPUT - nonordered'!G:G,ROW(G26)))</f>
        <v>2.9003359999999998</v>
      </c>
      <c r="H26" s="38" cm="1">
        <f t="array" ref="H26">IF(INDEX('DATA INPUT - nonordered'!H:H,ROW(H26))="","",INDEX('DATA INPUT - nonordered'!H:H,ROW(H26)))</f>
        <v>617.09230000000002</v>
      </c>
      <c r="I26" s="73">
        <f t="shared" si="2"/>
        <v>34</v>
      </c>
      <c r="J26" s="73">
        <f t="shared" si="3"/>
        <v>0</v>
      </c>
      <c r="K26" s="65">
        <f t="shared" si="4"/>
        <v>89.992080000000001</v>
      </c>
      <c r="L26" s="65">
        <f t="shared" si="0"/>
        <v>6.1072051484577783E-2</v>
      </c>
      <c r="M26" s="65">
        <f t="shared" si="1"/>
        <v>91.596685342303289</v>
      </c>
      <c r="N26" s="65">
        <f t="shared" si="5"/>
        <v>0.98248184051304077</v>
      </c>
      <c r="O26" s="65">
        <f t="shared" si="6"/>
        <v>1.07935191525224E-3</v>
      </c>
      <c r="P26" s="65">
        <f t="shared" si="7"/>
        <v>1.1889128362713045E-9</v>
      </c>
    </row>
    <row r="27" spans="1:16"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7" cm="1">
        <f t="array" ref="G27">IF(INDEX('DATA INPUT - nonordered'!G:G,ROW(G27))="","",INDEX('DATA INPUT - nonordered'!G:G,ROW(G27)))</f>
        <v>7.0518599999999996</v>
      </c>
      <c r="H27" s="38" cm="1">
        <f t="array" ref="H27">IF(INDEX('DATA INPUT - nonordered'!H:H,ROW(H27))="","",INDEX('DATA INPUT - nonordered'!H:H,ROW(H27)))</f>
        <v>180.49100000000001</v>
      </c>
      <c r="I27" s="73">
        <f t="shared" si="2"/>
        <v>34</v>
      </c>
      <c r="J27" s="73">
        <f t="shared" si="3"/>
        <v>0</v>
      </c>
      <c r="K27" s="65">
        <f t="shared" si="4"/>
        <v>64.195269999999994</v>
      </c>
      <c r="L27" s="65">
        <f t="shared" si="0"/>
        <v>1.7862734058588851E-2</v>
      </c>
      <c r="M27" s="65">
        <f t="shared" si="1"/>
        <v>91.596685342303289</v>
      </c>
      <c r="N27" s="65">
        <f t="shared" si="5"/>
        <v>0.7008470858972432</v>
      </c>
      <c r="O27" s="65">
        <f t="shared" si="6"/>
        <v>6.3495866373113703E-3</v>
      </c>
      <c r="P27" s="65">
        <f t="shared" si="7"/>
        <v>3.4457490431066158E-7</v>
      </c>
    </row>
    <row r="28" spans="1:16"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7" cm="1">
        <f t="array" ref="G28">IF(INDEX('DATA INPUT - nonordered'!G:G,ROW(G28))="","",INDEX('DATA INPUT - nonordered'!G:G,ROW(G28)))</f>
        <v>7.2006810000000003</v>
      </c>
      <c r="H28" s="38" cm="1">
        <f t="array" ref="H28">IF(INDEX('DATA INPUT - nonordered'!H:H,ROW(H28))="","",INDEX('DATA INPUT - nonordered'!H:H,ROW(H28)))</f>
        <v>308.423</v>
      </c>
      <c r="I28" s="73">
        <f t="shared" si="2"/>
        <v>34</v>
      </c>
      <c r="J28" s="73">
        <f t="shared" si="3"/>
        <v>0</v>
      </c>
      <c r="K28" s="65">
        <f t="shared" si="4"/>
        <v>85.957089999999994</v>
      </c>
      <c r="L28" s="65">
        <f t="shared" si="0"/>
        <v>3.0523837900793663E-2</v>
      </c>
      <c r="M28" s="65">
        <f t="shared" si="1"/>
        <v>91.596685342303289</v>
      </c>
      <c r="N28" s="65">
        <f t="shared" si="5"/>
        <v>0.93843013727813696</v>
      </c>
      <c r="O28" s="65">
        <f t="shared" si="6"/>
        <v>1.9396942539664126E-3</v>
      </c>
      <c r="P28" s="65">
        <f t="shared" si="7"/>
        <v>2.4785539801687422E-8</v>
      </c>
    </row>
    <row r="29" spans="1:16"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7" cm="1">
        <f t="array" ref="G29">IF(INDEX('DATA INPUT - nonordered'!G:G,ROW(G29))="","",INDEX('DATA INPUT - nonordered'!G:G,ROW(G29)))</f>
        <v>0.44766240000000002</v>
      </c>
      <c r="H29" s="38" cm="1">
        <f t="array" ref="H29">IF(INDEX('DATA INPUT - nonordered'!H:H,ROW(H29))="","",INDEX('DATA INPUT - nonordered'!H:H,ROW(H29)))</f>
        <v>77.267009999999999</v>
      </c>
      <c r="I29" s="73">
        <f t="shared" si="2"/>
        <v>34</v>
      </c>
      <c r="J29" s="73">
        <f t="shared" si="3"/>
        <v>0</v>
      </c>
      <c r="K29" s="65">
        <f t="shared" si="4"/>
        <v>99.400750000000002</v>
      </c>
      <c r="L29" s="65">
        <f t="shared" si="0"/>
        <v>7.6469189662217241E-3</v>
      </c>
      <c r="M29" s="65">
        <f t="shared" si="1"/>
        <v>91.596685342303289</v>
      </c>
      <c r="N29" s="65">
        <f t="shared" si="5"/>
        <v>1.0852002954968554</v>
      </c>
      <c r="O29" s="65">
        <f t="shared" si="6"/>
        <v>-6.2524707244835623E-4</v>
      </c>
      <c r="P29" s="65">
        <f t="shared" si="7"/>
        <v>8.6094834000500886E-12</v>
      </c>
    </row>
    <row r="30" spans="1:16"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7" cm="1">
        <f t="array" ref="G30">IF(INDEX('DATA INPUT - nonordered'!G:G,ROW(G30))="","",INDEX('DATA INPUT - nonordered'!G:G,ROW(G30)))</f>
        <v>2.9314879999999999</v>
      </c>
      <c r="H30" s="38" cm="1">
        <f t="array" ref="H30">IF(INDEX('DATA INPUT - nonordered'!H:H,ROW(H30))="","",INDEX('DATA INPUT - nonordered'!H:H,ROW(H30)))</f>
        <v>164.39859999999999</v>
      </c>
      <c r="I30" s="73">
        <f t="shared" si="2"/>
        <v>34</v>
      </c>
      <c r="J30" s="73">
        <f t="shared" si="3"/>
        <v>0</v>
      </c>
      <c r="K30" s="65">
        <f t="shared" si="4"/>
        <v>92.616759999999999</v>
      </c>
      <c r="L30" s="65">
        <f t="shared" si="0"/>
        <v>1.6270110262585531E-2</v>
      </c>
      <c r="M30" s="65">
        <f t="shared" si="1"/>
        <v>91.596685342303289</v>
      </c>
      <c r="N30" s="65">
        <f t="shared" si="5"/>
        <v>1.0111365892104569</v>
      </c>
      <c r="O30" s="65">
        <f t="shared" si="6"/>
        <v>-1.801920241686034E-4</v>
      </c>
      <c r="P30" s="65">
        <f t="shared" si="7"/>
        <v>3.289140811165653E-11</v>
      </c>
    </row>
    <row r="31" spans="1:16"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7" cm="1">
        <f t="array" ref="G31">IF(INDEX('DATA INPUT - nonordered'!G:G,ROW(G31))="","",INDEX('DATA INPUT - nonordered'!G:G,ROW(G31)))</f>
        <v>2.5256669999999999</v>
      </c>
      <c r="H31" s="38" cm="1">
        <f t="array" ref="H31">IF(INDEX('DATA INPUT - nonordered'!H:H,ROW(H31))="","",INDEX('DATA INPUT - nonordered'!H:H,ROW(H31)))</f>
        <v>309.49369999999999</v>
      </c>
      <c r="I31" s="73">
        <f t="shared" si="2"/>
        <v>34</v>
      </c>
      <c r="J31" s="73">
        <f t="shared" si="3"/>
        <v>0</v>
      </c>
      <c r="K31" s="65">
        <f t="shared" si="4"/>
        <v>90.403580000000005</v>
      </c>
      <c r="L31" s="65">
        <f t="shared" si="0"/>
        <v>3.0629802349749737E-2</v>
      </c>
      <c r="M31" s="65">
        <f t="shared" si="1"/>
        <v>91.596685342303289</v>
      </c>
      <c r="N31" s="65">
        <f t="shared" si="5"/>
        <v>0.98697436115898118</v>
      </c>
      <c r="O31" s="65">
        <f t="shared" si="6"/>
        <v>4.0159396757182193E-4</v>
      </c>
      <c r="P31" s="65">
        <f t="shared" si="7"/>
        <v>1.2424169717441289E-10</v>
      </c>
    </row>
    <row r="32" spans="1:16"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7" cm="1">
        <f t="array" ref="G32">IF(INDEX('DATA INPUT - nonordered'!G:G,ROW(G32))="","",INDEX('DATA INPUT - nonordered'!G:G,ROW(G32)))</f>
        <v>1.4445460000000001</v>
      </c>
      <c r="H32" s="38" cm="1">
        <f t="array" ref="H32">IF(INDEX('DATA INPUT - nonordered'!H:H,ROW(H32))="","",INDEX('DATA INPUT - nonordered'!H:H,ROW(H32)))</f>
        <v>355.35610000000003</v>
      </c>
      <c r="I32" s="73">
        <f t="shared" si="2"/>
        <v>34</v>
      </c>
      <c r="J32" s="73">
        <f t="shared" si="3"/>
        <v>0</v>
      </c>
      <c r="K32" s="65">
        <f t="shared" si="4"/>
        <v>96.445179999999993</v>
      </c>
      <c r="L32" s="65">
        <f t="shared" si="0"/>
        <v>3.516868713895599E-2</v>
      </c>
      <c r="M32" s="65">
        <f t="shared" si="1"/>
        <v>91.596685342303289</v>
      </c>
      <c r="N32" s="65">
        <f t="shared" si="5"/>
        <v>1.0529330798333754</v>
      </c>
      <c r="O32" s="65">
        <f t="shared" si="6"/>
        <v>-1.813989601117657E-3</v>
      </c>
      <c r="P32" s="65">
        <f t="shared" si="7"/>
        <v>7.7744260267373235E-10</v>
      </c>
    </row>
    <row r="33" spans="1:16"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7" cm="1">
        <f t="array" ref="G33">IF(INDEX('DATA INPUT - nonordered'!G:G,ROW(G33))="","",INDEX('DATA INPUT - nonordered'!G:G,ROW(G33)))</f>
        <v>2.7707519999999999</v>
      </c>
      <c r="H33" s="38" cm="1">
        <f t="array" ref="H33">IF(INDEX('DATA INPUT - nonordered'!H:H,ROW(H33))="","",INDEX('DATA INPUT - nonordered'!H:H,ROW(H33)))</f>
        <v>119.8061</v>
      </c>
      <c r="I33" s="73">
        <f t="shared" si="2"/>
        <v>34</v>
      </c>
      <c r="J33" s="73">
        <f t="shared" si="3"/>
        <v>0</v>
      </c>
      <c r="K33" s="65">
        <f t="shared" si="4"/>
        <v>84.66086</v>
      </c>
      <c r="L33" s="65">
        <f t="shared" si="0"/>
        <v>1.1856904238420207E-2</v>
      </c>
      <c r="M33" s="65">
        <f t="shared" si="1"/>
        <v>91.596685342303289</v>
      </c>
      <c r="N33" s="65">
        <f t="shared" si="5"/>
        <v>0.92427864265629678</v>
      </c>
      <c r="O33" s="65">
        <f t="shared" si="6"/>
        <v>9.3363269550399911E-4</v>
      </c>
      <c r="P33" s="65">
        <f t="shared" si="7"/>
        <v>8.6339467231052449E-10</v>
      </c>
    </row>
    <row r="34" spans="1:16"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7" cm="1">
        <f t="array" ref="G34">IF(INDEX('DATA INPUT - nonordered'!G:G,ROW(G34))="","",INDEX('DATA INPUT - nonordered'!G:G,ROW(G34)))</f>
        <v>1.8607739999999999</v>
      </c>
      <c r="H34" s="38" cm="1">
        <f t="array" ref="H34">IF(INDEX('DATA INPUT - nonordered'!H:H,ROW(H34))="","",INDEX('DATA INPUT - nonordered'!H:H,ROW(H34)))</f>
        <v>1979.521</v>
      </c>
      <c r="I34" s="73">
        <f t="shared" si="2"/>
        <v>34</v>
      </c>
      <c r="J34" s="73">
        <f t="shared" si="3"/>
        <v>0</v>
      </c>
      <c r="K34" s="65">
        <f t="shared" si="4"/>
        <v>89.838880000000003</v>
      </c>
      <c r="L34" s="65">
        <f t="shared" si="0"/>
        <v>0.19590814603715342</v>
      </c>
      <c r="M34" s="65">
        <f t="shared" si="1"/>
        <v>91.596685342303289</v>
      </c>
      <c r="N34" s="65">
        <f t="shared" si="5"/>
        <v>0.98080929090682434</v>
      </c>
      <c r="O34" s="65">
        <f t="shared" si="6"/>
        <v>3.7961593715312527E-3</v>
      </c>
      <c r="P34" s="65">
        <f t="shared" si="7"/>
        <v>6.0638106852102238E-9</v>
      </c>
    </row>
    <row r="35" spans="1:16"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7" cm="1">
        <f t="array" ref="G35">IF(INDEX('DATA INPUT - nonordered'!G:G,ROW(G35))="","",INDEX('DATA INPUT - nonordered'!G:G,ROW(G35)))</f>
        <v>3.492804</v>
      </c>
      <c r="H35" s="38" cm="1">
        <f t="array" ref="H35">IF(INDEX('DATA INPUT - nonordered'!H:H,ROW(H35))="","",INDEX('DATA INPUT - nonordered'!H:H,ROW(H35)))</f>
        <v>211.84630000000001</v>
      </c>
      <c r="I35" s="73">
        <f t="shared" si="2"/>
        <v>34</v>
      </c>
      <c r="J35" s="73">
        <f t="shared" si="3"/>
        <v>0</v>
      </c>
      <c r="K35" s="65">
        <f t="shared" si="4"/>
        <v>88.604730000000004</v>
      </c>
      <c r="L35" s="65">
        <f t="shared" si="0"/>
        <v>2.0965888150633723E-2</v>
      </c>
      <c r="M35" s="65">
        <f t="shared" si="1"/>
        <v>91.596685342303289</v>
      </c>
      <c r="N35" s="65">
        <f t="shared" si="5"/>
        <v>0.96733555006797312</v>
      </c>
      <c r="O35" s="65">
        <f t="shared" si="6"/>
        <v>6.9627384577427361E-4</v>
      </c>
      <c r="P35" s="65">
        <f t="shared" si="7"/>
        <v>7.2880584289649199E-10</v>
      </c>
    </row>
    <row r="36" spans="1:16"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7" cm="1">
        <f t="array" ref="G36">IF(INDEX('DATA INPUT - nonordered'!G:G,ROW(G36))="","",INDEX('DATA INPUT - nonordered'!G:G,ROW(G36)))</f>
        <v>1.6206659999999999</v>
      </c>
      <c r="H36" s="38" cm="1">
        <f t="array" ref="H36">IF(INDEX('DATA INPUT - nonordered'!H:H,ROW(H36))="","",INDEX('DATA INPUT - nonordered'!H:H,ROW(H36)))</f>
        <v>223.6183</v>
      </c>
      <c r="I36" s="73">
        <f t="shared" si="2"/>
        <v>34</v>
      </c>
      <c r="J36" s="73">
        <f t="shared" si="3"/>
        <v>0</v>
      </c>
      <c r="K36" s="65">
        <f t="shared" si="4"/>
        <v>94.780910000000006</v>
      </c>
      <c r="L36" s="65">
        <f t="shared" si="0"/>
        <v>2.2130932974684273E-2</v>
      </c>
      <c r="M36" s="65">
        <f t="shared" si="1"/>
        <v>91.596685342303289</v>
      </c>
      <c r="N36" s="65">
        <f t="shared" si="5"/>
        <v>1.0347635358833898</v>
      </c>
      <c r="O36" s="65">
        <f t="shared" si="6"/>
        <v>-7.5627888687408446E-4</v>
      </c>
      <c r="P36" s="65">
        <f t="shared" si="7"/>
        <v>1.7305837691015832E-10</v>
      </c>
    </row>
    <row r="37" spans="1:16"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7" cm="1">
        <f t="array" ref="G37">IF(INDEX('DATA INPUT - nonordered'!G:G,ROW(G37))="","",INDEX('DATA INPUT - nonordered'!G:G,ROW(G37)))</f>
        <v>7.1951549999999997</v>
      </c>
      <c r="H37" s="38" cm="1">
        <f t="array" ref="H37">IF(INDEX('DATA INPUT - nonordered'!H:H,ROW(H37))="","",INDEX('DATA INPUT - nonordered'!H:H,ROW(H37)))</f>
        <v>39.138280000000002</v>
      </c>
      <c r="I37" s="73">
        <f t="shared" si="2"/>
        <v>34</v>
      </c>
      <c r="J37" s="73">
        <f t="shared" si="3"/>
        <v>0</v>
      </c>
      <c r="K37" s="65">
        <f t="shared" si="4"/>
        <v>74.048450000000003</v>
      </c>
      <c r="L37" s="65">
        <f t="shared" si="0"/>
        <v>3.8734157777982662E-3</v>
      </c>
      <c r="M37" s="65">
        <f t="shared" si="1"/>
        <v>91.596685342303289</v>
      </c>
      <c r="N37" s="65">
        <f t="shared" si="5"/>
        <v>0.80841844574697996</v>
      </c>
      <c r="O37" s="65">
        <f t="shared" si="6"/>
        <v>8.2378054473092896E-4</v>
      </c>
      <c r="P37" s="65">
        <f t="shared" si="7"/>
        <v>5.1992892946845278E-9</v>
      </c>
    </row>
    <row r="38" spans="1:16"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7" cm="1">
        <f t="array" ref="G38">IF(INDEX('DATA INPUT - nonordered'!G:G,ROW(G38))="","",INDEX('DATA INPUT - nonordered'!G:G,ROW(G38)))</f>
        <v>2.6589160000000001</v>
      </c>
      <c r="H38" s="38" cm="1">
        <f t="array" ref="H38">IF(INDEX('DATA INPUT - nonordered'!H:H,ROW(H38))="","",INDEX('DATA INPUT - nonordered'!H:H,ROW(H38)))</f>
        <v>55.924329999999998</v>
      </c>
      <c r="I38" s="73">
        <f t="shared" si="2"/>
        <v>34</v>
      </c>
      <c r="J38" s="73">
        <f t="shared" si="3"/>
        <v>0</v>
      </c>
      <c r="K38" s="65">
        <f t="shared" si="4"/>
        <v>87.004270000000005</v>
      </c>
      <c r="L38" s="65">
        <f t="shared" si="0"/>
        <v>5.5346883456502656E-3</v>
      </c>
      <c r="M38" s="65">
        <f t="shared" si="1"/>
        <v>91.596685342303289</v>
      </c>
      <c r="N38" s="65">
        <f t="shared" si="5"/>
        <v>0.94986264704731282</v>
      </c>
      <c r="O38" s="65">
        <f t="shared" si="6"/>
        <v>2.8469267312818797E-4</v>
      </c>
      <c r="P38" s="65">
        <f t="shared" si="7"/>
        <v>7.1917940904849481E-11</v>
      </c>
    </row>
    <row r="39" spans="1:16"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7" cm="1">
        <f t="array" ref="G39">IF(INDEX('DATA INPUT - nonordered'!G:G,ROW(G39))="","",INDEX('DATA INPUT - nonordered'!G:G,ROW(G39)))</f>
        <v>1.01874</v>
      </c>
      <c r="H39" s="38" cm="1">
        <f t="array" ref="H39">IF(INDEX('DATA INPUT - nonordered'!H:H,ROW(H39))="","",INDEX('DATA INPUT - nonordered'!H:H,ROW(H39)))</f>
        <v>195.2602</v>
      </c>
      <c r="I39" s="73">
        <f t="shared" si="2"/>
        <v>34</v>
      </c>
      <c r="J39" s="73">
        <f t="shared" si="3"/>
        <v>0</v>
      </c>
      <c r="K39" s="65">
        <f t="shared" si="4"/>
        <v>97.627529999999993</v>
      </c>
      <c r="L39" s="65">
        <f t="shared" si="0"/>
        <v>1.9324404124454242E-2</v>
      </c>
      <c r="M39" s="65">
        <f t="shared" si="1"/>
        <v>91.596685342303289</v>
      </c>
      <c r="N39" s="65">
        <f t="shared" si="5"/>
        <v>1.0658412980246939</v>
      </c>
      <c r="O39" s="65">
        <f t="shared" si="6"/>
        <v>-1.2322097785565577E-3</v>
      </c>
      <c r="P39" s="65">
        <f t="shared" si="7"/>
        <v>1.7627515477712682E-10</v>
      </c>
    </row>
    <row r="40" spans="1:16"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7" cm="1">
        <f t="array" ref="G40">IF(INDEX('DATA INPUT - nonordered'!G:G,ROW(G40))="","",INDEX('DATA INPUT - nonordered'!G:G,ROW(G40)))</f>
        <v>1.6487989999999999</v>
      </c>
      <c r="H40" s="38" cm="1">
        <f t="array" ref="H40">IF(INDEX('DATA INPUT - nonordered'!H:H,ROW(H40))="","",INDEX('DATA INPUT - nonordered'!H:H,ROW(H40)))</f>
        <v>133.29509999999999</v>
      </c>
      <c r="I40" s="73">
        <f t="shared" si="2"/>
        <v>34</v>
      </c>
      <c r="J40" s="73">
        <f t="shared" si="3"/>
        <v>0</v>
      </c>
      <c r="K40" s="65">
        <f t="shared" si="4"/>
        <v>97.711519999999993</v>
      </c>
      <c r="L40" s="65">
        <f t="shared" si="0"/>
        <v>1.3191876174507351E-2</v>
      </c>
      <c r="M40" s="65">
        <f t="shared" si="1"/>
        <v>91.596685342303289</v>
      </c>
      <c r="N40" s="65">
        <f t="shared" si="5"/>
        <v>1.0667582526031933</v>
      </c>
      <c r="O40" s="65">
        <f t="shared" si="6"/>
        <v>-8.5251680914664616E-4</v>
      </c>
      <c r="P40" s="65">
        <f t="shared" si="7"/>
        <v>2.2083451186717154E-10</v>
      </c>
    </row>
    <row r="41" spans="1:16"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7" t="str" cm="1">
        <f t="array" ref="G41">IF(INDEX('DATA INPUT - nonordered'!G:G,ROW(G41))="","",INDEX('DATA INPUT - nonordered'!G:G,ROW(G41)))</f>
        <v/>
      </c>
      <c r="H41" s="38" t="str" cm="1">
        <f t="array" ref="H41">IF(INDEX('DATA INPUT - nonordered'!H:H,ROW(H41))="","",INDEX('DATA INPUT - nonordered'!H:H,ROW(H41)))</f>
        <v/>
      </c>
      <c r="I41" s="73" t="str">
        <f t="shared" si="2"/>
        <v/>
      </c>
      <c r="J41" s="73" t="str">
        <f t="shared" si="3"/>
        <v/>
      </c>
      <c r="K41" s="65" t="str">
        <f t="shared" si="4"/>
        <v/>
      </c>
      <c r="L41" s="65" t="str">
        <f t="shared" si="0"/>
        <v/>
      </c>
      <c r="M41" s="65" t="str">
        <f t="shared" si="1"/>
        <v/>
      </c>
      <c r="N41" s="65" t="str">
        <f t="shared" si="5"/>
        <v/>
      </c>
      <c r="O41" s="65" t="str">
        <f t="shared" si="6"/>
        <v/>
      </c>
      <c r="P41" s="65" t="str">
        <f t="shared" si="7"/>
        <v/>
      </c>
    </row>
    <row r="42" spans="1:16"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7" t="str" cm="1">
        <f t="array" ref="G42">IF(INDEX('DATA INPUT - nonordered'!G:G,ROW(G42))="","",INDEX('DATA INPUT - nonordered'!G:G,ROW(G42)))</f>
        <v/>
      </c>
      <c r="H42" s="38" t="str" cm="1">
        <f t="array" ref="H42">IF(INDEX('DATA INPUT - nonordered'!H:H,ROW(H42))="","",INDEX('DATA INPUT - nonordered'!H:H,ROW(H42)))</f>
        <v/>
      </c>
      <c r="I42" s="73" t="str">
        <f t="shared" si="2"/>
        <v/>
      </c>
      <c r="J42" s="73" t="str">
        <f t="shared" si="3"/>
        <v/>
      </c>
      <c r="K42" s="65" t="str">
        <f t="shared" si="4"/>
        <v/>
      </c>
      <c r="L42" s="65" t="str">
        <f t="shared" si="0"/>
        <v/>
      </c>
      <c r="M42" s="65" t="str">
        <f t="shared" si="1"/>
        <v/>
      </c>
      <c r="N42" s="65" t="str">
        <f t="shared" si="5"/>
        <v/>
      </c>
      <c r="O42" s="65" t="str">
        <f t="shared" si="6"/>
        <v/>
      </c>
      <c r="P42" s="65" t="str">
        <f t="shared" si="7"/>
        <v/>
      </c>
    </row>
    <row r="43" spans="1:16"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7" t="str" cm="1">
        <f t="array" ref="G43">IF(INDEX('DATA INPUT - nonordered'!G:G,ROW(G43))="","",INDEX('DATA INPUT - nonordered'!G:G,ROW(G43)))</f>
        <v/>
      </c>
      <c r="H43" s="38" t="str" cm="1">
        <f t="array" ref="H43">IF(INDEX('DATA INPUT - nonordered'!H:H,ROW(H43))="","",INDEX('DATA INPUT - nonordered'!H:H,ROW(H43)))</f>
        <v/>
      </c>
      <c r="I43" s="73" t="str">
        <f t="shared" si="2"/>
        <v/>
      </c>
      <c r="J43" s="73" t="str">
        <f t="shared" si="3"/>
        <v/>
      </c>
      <c r="K43" s="65" t="str">
        <f t="shared" si="4"/>
        <v/>
      </c>
      <c r="L43" s="65" t="str">
        <f t="shared" si="0"/>
        <v/>
      </c>
      <c r="M43" s="65" t="str">
        <f t="shared" si="1"/>
        <v/>
      </c>
      <c r="N43" s="65" t="str">
        <f t="shared" si="5"/>
        <v/>
      </c>
      <c r="O43" s="65" t="str">
        <f t="shared" si="6"/>
        <v/>
      </c>
      <c r="P43" s="65" t="str">
        <f t="shared" si="7"/>
        <v/>
      </c>
    </row>
    <row r="44" spans="1:16"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7" t="str" cm="1">
        <f t="array" ref="G44">IF(INDEX('DATA INPUT - nonordered'!G:G,ROW(G44))="","",INDEX('DATA INPUT - nonordered'!G:G,ROW(G44)))</f>
        <v/>
      </c>
      <c r="H44" s="38" t="str" cm="1">
        <f t="array" ref="H44">IF(INDEX('DATA INPUT - nonordered'!H:H,ROW(H44))="","",INDEX('DATA INPUT - nonordered'!H:H,ROW(H44)))</f>
        <v/>
      </c>
      <c r="I44" s="73" t="str">
        <f t="shared" si="2"/>
        <v/>
      </c>
      <c r="J44" s="73" t="str">
        <f t="shared" si="3"/>
        <v/>
      </c>
      <c r="K44" s="65" t="str">
        <f t="shared" si="4"/>
        <v/>
      </c>
      <c r="L44" s="65" t="str">
        <f t="shared" si="0"/>
        <v/>
      </c>
      <c r="M44" s="65" t="str">
        <f t="shared" si="1"/>
        <v/>
      </c>
      <c r="N44" s="65" t="str">
        <f t="shared" si="5"/>
        <v/>
      </c>
      <c r="O44" s="65" t="str">
        <f t="shared" si="6"/>
        <v/>
      </c>
      <c r="P44" s="65" t="str">
        <f t="shared" si="7"/>
        <v/>
      </c>
    </row>
    <row r="45" spans="1:16"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7" t="str" cm="1">
        <f t="array" ref="G45">IF(INDEX('DATA INPUT - nonordered'!G:G,ROW(G45))="","",INDEX('DATA INPUT - nonordered'!G:G,ROW(G45)))</f>
        <v/>
      </c>
      <c r="H45" s="38" t="str" cm="1">
        <f t="array" ref="H45">IF(INDEX('DATA INPUT - nonordered'!H:H,ROW(H45))="","",INDEX('DATA INPUT - nonordered'!H:H,ROW(H45)))</f>
        <v/>
      </c>
      <c r="I45" s="73" t="str">
        <f t="shared" si="2"/>
        <v/>
      </c>
      <c r="J45" s="73" t="str">
        <f t="shared" si="3"/>
        <v/>
      </c>
      <c r="K45" s="65" t="str">
        <f t="shared" si="4"/>
        <v/>
      </c>
      <c r="L45" s="65" t="str">
        <f t="shared" si="0"/>
        <v/>
      </c>
      <c r="M45" s="65" t="str">
        <f t="shared" si="1"/>
        <v/>
      </c>
      <c r="N45" s="65" t="str">
        <f t="shared" si="5"/>
        <v/>
      </c>
      <c r="O45" s="65" t="str">
        <f t="shared" si="6"/>
        <v/>
      </c>
      <c r="P45" s="65" t="str">
        <f t="shared" si="7"/>
        <v/>
      </c>
    </row>
    <row r="46" spans="1:16"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7" t="str" cm="1">
        <f t="array" ref="G46">IF(INDEX('DATA INPUT - nonordered'!G:G,ROW(G46))="","",INDEX('DATA INPUT - nonordered'!G:G,ROW(G46)))</f>
        <v/>
      </c>
      <c r="H46" s="38" t="str" cm="1">
        <f t="array" ref="H46">IF(INDEX('DATA INPUT - nonordered'!H:H,ROW(H46))="","",INDEX('DATA INPUT - nonordered'!H:H,ROW(H46)))</f>
        <v/>
      </c>
      <c r="I46" s="73" t="str">
        <f t="shared" si="2"/>
        <v/>
      </c>
      <c r="J46" s="73" t="str">
        <f t="shared" si="3"/>
        <v/>
      </c>
      <c r="K46" s="65" t="str">
        <f t="shared" si="4"/>
        <v/>
      </c>
      <c r="L46" s="65" t="str">
        <f t="shared" si="0"/>
        <v/>
      </c>
      <c r="M46" s="65" t="str">
        <f t="shared" si="1"/>
        <v/>
      </c>
      <c r="N46" s="65" t="str">
        <f t="shared" si="5"/>
        <v/>
      </c>
      <c r="O46" s="65" t="str">
        <f t="shared" si="6"/>
        <v/>
      </c>
      <c r="P46" s="65" t="str">
        <f t="shared" si="7"/>
        <v/>
      </c>
    </row>
    <row r="47" spans="1:16"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7" t="str" cm="1">
        <f t="array" ref="G47">IF(INDEX('DATA INPUT - nonordered'!G:G,ROW(G47))="","",INDEX('DATA INPUT - nonordered'!G:G,ROW(G47)))</f>
        <v/>
      </c>
      <c r="H47" s="38" t="str" cm="1">
        <f t="array" ref="H47">IF(INDEX('DATA INPUT - nonordered'!H:H,ROW(H47))="","",INDEX('DATA INPUT - nonordered'!H:H,ROW(H47)))</f>
        <v/>
      </c>
      <c r="I47" s="73" t="str">
        <f t="shared" si="2"/>
        <v/>
      </c>
      <c r="J47" s="73" t="str">
        <f t="shared" si="3"/>
        <v/>
      </c>
      <c r="K47" s="65" t="str">
        <f t="shared" si="4"/>
        <v/>
      </c>
      <c r="L47" s="65" t="str">
        <f t="shared" si="0"/>
        <v/>
      </c>
      <c r="M47" s="65" t="str">
        <f t="shared" si="1"/>
        <v/>
      </c>
      <c r="N47" s="65" t="str">
        <f t="shared" si="5"/>
        <v/>
      </c>
      <c r="O47" s="65" t="str">
        <f t="shared" si="6"/>
        <v/>
      </c>
      <c r="P47" s="65" t="str">
        <f t="shared" si="7"/>
        <v/>
      </c>
    </row>
    <row r="48" spans="1:16"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7" t="str" cm="1">
        <f t="array" ref="G48">IF(INDEX('DATA INPUT - nonordered'!G:G,ROW(G48))="","",INDEX('DATA INPUT - nonordered'!G:G,ROW(G48)))</f>
        <v/>
      </c>
      <c r="H48" s="38" t="str" cm="1">
        <f t="array" ref="H48">IF(INDEX('DATA INPUT - nonordered'!H:H,ROW(H48))="","",INDEX('DATA INPUT - nonordered'!H:H,ROW(H48)))</f>
        <v/>
      </c>
      <c r="I48" s="73" t="str">
        <f t="shared" si="2"/>
        <v/>
      </c>
      <c r="J48" s="73" t="str">
        <f t="shared" si="3"/>
        <v/>
      </c>
      <c r="K48" s="65" t="str">
        <f t="shared" si="4"/>
        <v/>
      </c>
      <c r="L48" s="65" t="str">
        <f t="shared" si="0"/>
        <v/>
      </c>
      <c r="M48" s="65" t="str">
        <f t="shared" si="1"/>
        <v/>
      </c>
      <c r="N48" s="65" t="str">
        <f t="shared" si="5"/>
        <v/>
      </c>
      <c r="O48" s="65" t="str">
        <f t="shared" si="6"/>
        <v/>
      </c>
      <c r="P48" s="65" t="str">
        <f t="shared" si="7"/>
        <v/>
      </c>
    </row>
    <row r="49" spans="1:16"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7" t="str" cm="1">
        <f t="array" ref="G49">IF(INDEX('DATA INPUT - nonordered'!G:G,ROW(G49))="","",INDEX('DATA INPUT - nonordered'!G:G,ROW(G49)))</f>
        <v/>
      </c>
      <c r="H49" s="38" t="str" cm="1">
        <f t="array" ref="H49">IF(INDEX('DATA INPUT - nonordered'!H:H,ROW(H49))="","",INDEX('DATA INPUT - nonordered'!H:H,ROW(H49)))</f>
        <v/>
      </c>
      <c r="I49" s="73" t="str">
        <f t="shared" si="2"/>
        <v/>
      </c>
      <c r="J49" s="73" t="str">
        <f t="shared" si="3"/>
        <v/>
      </c>
      <c r="K49" s="65" t="str">
        <f t="shared" si="4"/>
        <v/>
      </c>
      <c r="L49" s="65" t="str">
        <f t="shared" si="0"/>
        <v/>
      </c>
      <c r="M49" s="65" t="str">
        <f t="shared" si="1"/>
        <v/>
      </c>
      <c r="N49" s="65" t="str">
        <f t="shared" si="5"/>
        <v/>
      </c>
      <c r="O49" s="65" t="str">
        <f t="shared" si="6"/>
        <v/>
      </c>
      <c r="P49" s="65" t="str">
        <f t="shared" si="7"/>
        <v/>
      </c>
    </row>
    <row r="50" spans="1:16"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7" t="str" cm="1">
        <f t="array" ref="G50">IF(INDEX('DATA INPUT - nonordered'!G:G,ROW(G50))="","",INDEX('DATA INPUT - nonordered'!G:G,ROW(G50)))</f>
        <v/>
      </c>
      <c r="H50" s="38" t="str" cm="1">
        <f t="array" ref="H50">IF(INDEX('DATA INPUT - nonordered'!H:H,ROW(H50))="","",INDEX('DATA INPUT - nonordered'!H:H,ROW(H50)))</f>
        <v/>
      </c>
      <c r="I50" s="73" t="str">
        <f t="shared" si="2"/>
        <v/>
      </c>
      <c r="J50" s="73" t="str">
        <f t="shared" si="3"/>
        <v/>
      </c>
      <c r="K50" s="65" t="str">
        <f t="shared" si="4"/>
        <v/>
      </c>
      <c r="L50" s="65" t="str">
        <f t="shared" si="0"/>
        <v/>
      </c>
      <c r="M50" s="65" t="str">
        <f t="shared" si="1"/>
        <v/>
      </c>
      <c r="N50" s="65" t="str">
        <f t="shared" si="5"/>
        <v/>
      </c>
      <c r="O50" s="65" t="str">
        <f t="shared" si="6"/>
        <v/>
      </c>
      <c r="P50" s="65" t="str">
        <f t="shared" si="7"/>
        <v/>
      </c>
    </row>
  </sheetData>
  <mergeCells count="2">
    <mergeCell ref="Q3:T3"/>
    <mergeCell ref="I3:P3"/>
  </mergeCells>
  <pageMargins left="0.7" right="0.7" top="0.75" bottom="0.75" header="0.3" footer="0.3"/>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2618-32D7-402C-84BE-CD76F0411437}">
  <sheetPr codeName="Sheet26">
    <tabColor theme="9" tint="0.59999389629810485"/>
  </sheetPr>
  <dimension ref="A1:AC50"/>
  <sheetViews>
    <sheetView zoomScaleNormal="100" workbookViewId="0">
      <pane ySplit="6" topLeftCell="A7" activePane="bottomLeft" state="frozen"/>
      <selection activeCell="C17" sqref="C17"/>
      <selection pane="bottomLeft" activeCell="J1" sqref="J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7" width="16.26953125" style="106" customWidth="1"/>
    <col min="8" max="8" width="19.7265625" style="105" bestFit="1" customWidth="1"/>
    <col min="9" max="9" width="16.1796875" style="105" customWidth="1"/>
    <col min="10" max="12" width="11.81640625" style="108" customWidth="1"/>
    <col min="13" max="13" width="11.81640625" style="109" customWidth="1"/>
    <col min="14" max="16" width="11.81640625" style="107" customWidth="1"/>
    <col min="17" max="18" width="12.26953125" style="107" customWidth="1"/>
    <col min="19" max="19" width="14.36328125" style="107" customWidth="1"/>
    <col min="20" max="20" width="12.26953125" style="107" customWidth="1"/>
    <col min="21" max="21" width="11.81640625" style="107" customWidth="1"/>
    <col min="22" max="22" width="12.81640625" style="107" bestFit="1" customWidth="1"/>
    <col min="23" max="23" width="24.453125" style="107" customWidth="1"/>
    <col min="24" max="25" width="14.7265625" style="107" customWidth="1"/>
    <col min="26" max="26" width="11.81640625" style="107" customWidth="1"/>
    <col min="27" max="27" width="25.54296875" style="107" bestFit="1" customWidth="1"/>
    <col min="28" max="29" width="14.54296875" style="107" bestFit="1" customWidth="1"/>
    <col min="30" max="16384" width="9.1796875" style="107"/>
  </cols>
  <sheetData>
    <row r="1" spans="1:29" s="34" customFormat="1" ht="21">
      <c r="A1" s="62" t="s">
        <v>323</v>
      </c>
      <c r="F1" s="66"/>
      <c r="G1" s="66"/>
      <c r="H1" s="70"/>
      <c r="I1" s="70"/>
      <c r="J1" s="70"/>
      <c r="K1" s="70"/>
      <c r="L1" s="70"/>
      <c r="M1" s="63"/>
    </row>
    <row r="2" spans="1:29" s="34" customFormat="1">
      <c r="F2" s="66"/>
      <c r="G2" s="66"/>
      <c r="H2" s="70"/>
      <c r="I2" s="70"/>
      <c r="J2" s="70"/>
      <c r="K2" s="70"/>
      <c r="L2" s="70"/>
      <c r="M2" s="63"/>
    </row>
    <row r="3" spans="1:29" s="39" customFormat="1" ht="18.5" customHeight="1">
      <c r="A3" s="101" t="s">
        <v>463</v>
      </c>
      <c r="C3" s="101"/>
      <c r="D3" s="101"/>
      <c r="E3" s="101"/>
      <c r="F3" s="101"/>
      <c r="G3" s="101"/>
      <c r="H3" s="101"/>
      <c r="I3" s="101"/>
      <c r="J3" s="227" t="s">
        <v>213</v>
      </c>
      <c r="K3" s="227"/>
      <c r="L3" s="227"/>
      <c r="M3" s="227"/>
      <c r="N3" s="227"/>
      <c r="O3" s="227"/>
      <c r="P3" s="227"/>
      <c r="Q3" s="227"/>
      <c r="R3" s="227"/>
      <c r="S3" s="227"/>
      <c r="T3" s="227"/>
      <c r="U3" s="227"/>
      <c r="V3" s="227"/>
      <c r="W3" s="227"/>
      <c r="X3" s="227"/>
      <c r="Y3" s="227"/>
      <c r="Z3" s="227" t="s">
        <v>214</v>
      </c>
      <c r="AA3" s="227"/>
      <c r="AB3" s="227"/>
      <c r="AC3" s="227"/>
    </row>
    <row r="4" spans="1:29" s="47" customFormat="1" ht="78">
      <c r="A4" s="47" t="s">
        <v>516</v>
      </c>
      <c r="B4" s="47" t="s">
        <v>517</v>
      </c>
      <c r="C4" s="47" t="s">
        <v>215</v>
      </c>
      <c r="D4" s="47" t="s">
        <v>216</v>
      </c>
      <c r="E4" s="47" t="s">
        <v>217</v>
      </c>
      <c r="F4" s="67" t="s">
        <v>219</v>
      </c>
      <c r="G4" s="67" t="s">
        <v>245</v>
      </c>
      <c r="H4" s="71" t="s">
        <v>220</v>
      </c>
      <c r="I4" s="71" t="s">
        <v>466</v>
      </c>
      <c r="J4" s="47" t="s">
        <v>530</v>
      </c>
      <c r="K4" s="47" t="s">
        <v>534</v>
      </c>
      <c r="L4" s="71" t="s">
        <v>528</v>
      </c>
      <c r="M4" s="64" t="s">
        <v>256</v>
      </c>
      <c r="N4" s="47" t="s">
        <v>248</v>
      </c>
      <c r="O4" s="47" t="s">
        <v>252</v>
      </c>
      <c r="P4" s="47" t="s">
        <v>253</v>
      </c>
      <c r="Q4" s="47" t="s">
        <v>255</v>
      </c>
      <c r="R4" s="47" t="s">
        <v>257</v>
      </c>
      <c r="S4" s="47" t="s">
        <v>258</v>
      </c>
      <c r="T4" s="47" t="s">
        <v>259</v>
      </c>
      <c r="U4" s="47" t="s">
        <v>260</v>
      </c>
      <c r="V4" s="47" t="s">
        <v>262</v>
      </c>
      <c r="W4" s="47" t="s">
        <v>264</v>
      </c>
      <c r="X4" s="47" t="s">
        <v>374</v>
      </c>
      <c r="Y4" s="47" t="s">
        <v>375</v>
      </c>
      <c r="Z4" s="47" t="s">
        <v>247</v>
      </c>
      <c r="AA4" s="47" t="s">
        <v>246</v>
      </c>
      <c r="AB4" s="47" t="s">
        <v>211</v>
      </c>
      <c r="AC4" s="47" t="s">
        <v>212</v>
      </c>
    </row>
    <row r="5" spans="1:29" s="80" customFormat="1" ht="25.5" customHeight="1">
      <c r="F5" s="82" t="s">
        <v>310</v>
      </c>
      <c r="G5" s="82" t="s">
        <v>343</v>
      </c>
      <c r="H5" s="149" t="str">
        <f>'DATA INPUT - nonordered'!$I$5</f>
        <v/>
      </c>
      <c r="I5" s="81" t="str">
        <f>'DATA INPUT - nonordered'!$J$5</f>
        <v/>
      </c>
      <c r="J5" s="149" t="str">
        <f>IF(AVERAGE(J7:J50)&lt;=2,"2 or fewer subgroups","")</f>
        <v/>
      </c>
      <c r="K5" s="149" t="str">
        <f>IF(SUM(K7:K50)&lt;&gt;0,"Missing estimate(s)","")</f>
        <v/>
      </c>
      <c r="L5" s="83"/>
      <c r="M5" s="146" t="s">
        <v>345</v>
      </c>
      <c r="P5" s="83"/>
      <c r="Q5" s="83" t="s">
        <v>572</v>
      </c>
      <c r="R5" s="80" t="s">
        <v>364</v>
      </c>
      <c r="S5" s="83" t="s">
        <v>573</v>
      </c>
      <c r="T5" s="80" t="s">
        <v>365</v>
      </c>
      <c r="U5" s="80" t="s">
        <v>366</v>
      </c>
      <c r="V5" s="80" t="s">
        <v>372</v>
      </c>
      <c r="W5" s="80" t="s">
        <v>373</v>
      </c>
      <c r="X5" s="80" t="s">
        <v>368</v>
      </c>
      <c r="Y5" s="80" t="s">
        <v>369</v>
      </c>
      <c r="Z5" s="80" t="s">
        <v>371</v>
      </c>
      <c r="AA5" s="80" t="s">
        <v>458</v>
      </c>
      <c r="AB5" s="80" t="s">
        <v>376</v>
      </c>
      <c r="AC5" s="80" t="s">
        <v>377</v>
      </c>
    </row>
    <row r="6" spans="1:29" s="34" customFormat="1" ht="16.5">
      <c r="A6" s="43" t="s">
        <v>516</v>
      </c>
      <c r="B6" s="43" t="s">
        <v>517</v>
      </c>
      <c r="C6" s="43" t="s">
        <v>83</v>
      </c>
      <c r="D6" s="43" t="s">
        <v>84</v>
      </c>
      <c r="E6" s="43" t="s">
        <v>85</v>
      </c>
      <c r="F6" s="75" t="s">
        <v>87</v>
      </c>
      <c r="G6" s="75" t="s">
        <v>105</v>
      </c>
      <c r="H6" s="76" t="s">
        <v>89</v>
      </c>
      <c r="I6" s="44" t="s">
        <v>121</v>
      </c>
      <c r="J6" s="45" t="s">
        <v>531</v>
      </c>
      <c r="K6" s="45" t="s">
        <v>532</v>
      </c>
      <c r="L6" s="72" t="s">
        <v>122</v>
      </c>
      <c r="M6" s="45" t="s">
        <v>228</v>
      </c>
      <c r="N6" s="45" t="s">
        <v>251</v>
      </c>
      <c r="O6" s="72" t="s">
        <v>250</v>
      </c>
      <c r="P6" s="45" t="s">
        <v>254</v>
      </c>
      <c r="Q6" s="45" t="s">
        <v>123</v>
      </c>
      <c r="R6" s="45" t="s">
        <v>90</v>
      </c>
      <c r="S6" s="45" t="s">
        <v>124</v>
      </c>
      <c r="T6" s="45" t="s">
        <v>125</v>
      </c>
      <c r="U6" s="45" t="s">
        <v>126</v>
      </c>
      <c r="V6" s="45" t="s">
        <v>127</v>
      </c>
      <c r="W6" s="84" t="s">
        <v>128</v>
      </c>
      <c r="X6" s="45" t="s">
        <v>133</v>
      </c>
      <c r="Y6" s="45" t="s">
        <v>134</v>
      </c>
      <c r="Z6" s="46" t="s">
        <v>129</v>
      </c>
      <c r="AA6" s="46" t="s">
        <v>130</v>
      </c>
      <c r="AB6" s="46" t="s">
        <v>131</v>
      </c>
      <c r="AC6" s="46" t="s">
        <v>132</v>
      </c>
    </row>
    <row r="7" spans="1:29"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8" cm="1">
        <f t="array" ref="G7">IF(INDEX('DATA INPUT - nonordered'!H:H,ROW(G7))="","",INDEX('DATA INPUT - nonordered'!H:H,ROW(G7)))</f>
        <v>230.20509999999999</v>
      </c>
      <c r="H7" s="36" cm="1">
        <f t="array" ref="H7">IF(INDEX('DATA INPUT - nonordered'!I:I,ROW(H7))="","",INDEX('DATA INPUT - nonordered'!I:I,ROW(H7)))</f>
        <v>1</v>
      </c>
      <c r="I7" s="36" cm="1">
        <f t="array" ref="I7">IF(INDEX('DATA INPUT - nonordered'!J:J,ROW(I7))="","",INDEX('DATA INPUT - nonordered'!J:J,ROW(I7)))</f>
        <v>100</v>
      </c>
      <c r="J7" s="73">
        <f>IF(E7="","",COUNTIF(E:E,"*?")-2)</f>
        <v>34</v>
      </c>
      <c r="K7" s="73">
        <f>IF(E7="","",IF(AND(E7&lt;&gt;"",F7=""),1,0))</f>
        <v>0</v>
      </c>
      <c r="L7" s="73">
        <f t="shared" ref="L7:L50" si="0">IF(F7="","",IF(AND(AVERAGE(H:H)=1,F7=MAX(F:F)),1,IF(AND(AVERAGE(H:H)=0,F7=MIN(F:F)),1,0)))</f>
        <v>0</v>
      </c>
      <c r="M7" s="65">
        <f t="shared" ref="M7:M50" si="1">IFERROR(G7/SUM(G:G),"")</f>
        <v>2.2782811775827336E-2</v>
      </c>
      <c r="N7" s="65">
        <f>IF(SUM(L:L)=0,0,SUMPRODUCT(M:M,F:F))</f>
        <v>91.596685342303289</v>
      </c>
      <c r="O7" s="65">
        <f>SUMIFS(F:F,L:L,1)</f>
        <v>100</v>
      </c>
      <c r="P7" s="73">
        <f>SUMIFS(G:G,L:L,1)</f>
        <v>149.46270000000001</v>
      </c>
      <c r="Q7" s="73">
        <f>(O7/AVERAGE(I:I))*P7</f>
        <v>149.46270000000001</v>
      </c>
      <c r="R7" s="73">
        <f>P7-Q7</f>
        <v>0</v>
      </c>
      <c r="S7" s="73">
        <f>(N7/AVERAGE(I:I))*SUM(G:G)-Q7</f>
        <v>9105.7707261330397</v>
      </c>
      <c r="T7" s="73">
        <f>SUM(G:G)-S7-P7</f>
        <v>849.09883386695765</v>
      </c>
      <c r="U7" s="73">
        <f>SUM(Q7:T7)</f>
        <v>10104.332259999997</v>
      </c>
      <c r="V7" s="65">
        <f>IF(AVERAGE(J:J)&lt;=2,"",
IF(SUM(K:K)&lt;&gt;0,"",
(O7-N7)/N7*100))</f>
        <v>9.1742562804460999</v>
      </c>
      <c r="W7" s="41">
        <f>IF(AVERAGE(J:J)&lt;=2,"",
IF(SUM(K:K)&lt;&gt;0,"",
SQRT((Q7*U7*(S7*R7*(U7-Q7)+T7*Q7^2))/((S7+Q7)^3*(Q7+R7)^3))))</f>
        <v>3.2896664579441866E-3</v>
      </c>
      <c r="X7" s="65">
        <f>IFERROR(V7-1.96*W7,"")</f>
        <v>9.1678085341885289</v>
      </c>
      <c r="Y7" s="65">
        <f>IFERROR(V7+1.96*W7,"")</f>
        <v>9.1807040267036708</v>
      </c>
      <c r="Z7" s="42">
        <f>IF(AVERAGE(J:J)&lt;=2,"",
IF(SUM(K:K)&lt;&gt;0,"",
IF(AND(O7-N7&lt;0,AVERAGE(H:H)=1),0,
IF(AND(O7-N7&gt;0,AVERAGE(H:H)=0),0,
O7-N7))))</f>
        <v>8.4033146576967113</v>
      </c>
      <c r="AA7" s="74">
        <f>IF(AVERAGE(J:J)&lt;=2,"",
IF(SUM(K:K)&lt;&gt;0,"",
ABS(N7*(Y7-X7))/(2*1.96)))</f>
        <v>0.30132254342945869</v>
      </c>
      <c r="AB7" s="42">
        <f>IFERROR(Z7-1.96*AA7,"")</f>
        <v>7.812722472574972</v>
      </c>
      <c r="AC7" s="42">
        <f>IFERROR(Z7+1.96*AA7,"")</f>
        <v>8.9939068428184505</v>
      </c>
    </row>
    <row r="8" spans="1:29"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8" cm="1">
        <f t="array" ref="G8">IF(INDEX('DATA INPUT - nonordered'!H:H,ROW(G8))="","",INDEX('DATA INPUT - nonordered'!H:H,ROW(G8)))</f>
        <v>149.46270000000001</v>
      </c>
      <c r="H8" s="36" cm="1">
        <f t="array" ref="H8">IF(INDEX('DATA INPUT - nonordered'!I:I,ROW(H8))="","",INDEX('DATA INPUT - nonordered'!I:I,ROW(H8)))</f>
        <v>1</v>
      </c>
      <c r="I8" s="36" cm="1">
        <f t="array" ref="I8">IF(INDEX('DATA INPUT - nonordered'!J:J,ROW(I8))="","",INDEX('DATA INPUT - nonordered'!J:J,ROW(I8)))</f>
        <v>100</v>
      </c>
      <c r="J8" s="73">
        <f t="shared" ref="J8:J50" si="2">IF(E8="","",COUNTIF(E:E,"*?")-2)</f>
        <v>34</v>
      </c>
      <c r="K8" s="73">
        <f t="shared" ref="K8:K50" si="3">IF(E8="","",IF(AND(E8&lt;&gt;"",F8=""),1,0))</f>
        <v>0</v>
      </c>
      <c r="L8" s="73">
        <f t="shared" si="0"/>
        <v>1</v>
      </c>
      <c r="M8" s="65">
        <f t="shared" si="1"/>
        <v>1.4791942322767605E-2</v>
      </c>
    </row>
    <row r="9" spans="1:29"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8" cm="1">
        <f t="array" ref="G9">IF(INDEX('DATA INPUT - nonordered'!H:H,ROW(G9))="","",INDEX('DATA INPUT - nonordered'!H:H,ROW(G9)))</f>
        <v>55.665329999999997</v>
      </c>
      <c r="H9" s="36" cm="1">
        <f t="array" ref="H9">IF(INDEX('DATA INPUT - nonordered'!I:I,ROW(H9))="","",INDEX('DATA INPUT - nonordered'!I:I,ROW(H9)))</f>
        <v>1</v>
      </c>
      <c r="I9" s="36" cm="1">
        <f t="array" ref="I9">IF(INDEX('DATA INPUT - nonordered'!J:J,ROW(I9))="","",INDEX('DATA INPUT - nonordered'!J:J,ROW(I9)))</f>
        <v>100</v>
      </c>
      <c r="J9" s="73">
        <f t="shared" si="2"/>
        <v>34</v>
      </c>
      <c r="K9" s="73">
        <f t="shared" si="3"/>
        <v>0</v>
      </c>
      <c r="L9" s="73">
        <f t="shared" si="0"/>
        <v>0</v>
      </c>
      <c r="M9" s="65">
        <f t="shared" si="1"/>
        <v>5.50905577604195E-3</v>
      </c>
    </row>
    <row r="10" spans="1:29"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8" cm="1">
        <f t="array" ref="G10">IF(INDEX('DATA INPUT - nonordered'!H:H,ROW(G10))="","",INDEX('DATA INPUT - nonordered'!H:H,ROW(G10)))</f>
        <v>451.26549999999997</v>
      </c>
      <c r="H10" s="36" cm="1">
        <f t="array" ref="H10">IF(INDEX('DATA INPUT - nonordered'!I:I,ROW(H10))="","",INDEX('DATA INPUT - nonordered'!I:I,ROW(H10)))</f>
        <v>1</v>
      </c>
      <c r="I10" s="36" cm="1">
        <f t="array" ref="I10">IF(INDEX('DATA INPUT - nonordered'!J:J,ROW(I10))="","",INDEX('DATA INPUT - nonordered'!J:J,ROW(I10)))</f>
        <v>100</v>
      </c>
      <c r="J10" s="73">
        <f t="shared" si="2"/>
        <v>34</v>
      </c>
      <c r="K10" s="73">
        <f t="shared" si="3"/>
        <v>0</v>
      </c>
      <c r="L10" s="73">
        <f t="shared" si="0"/>
        <v>0</v>
      </c>
      <c r="M10" s="65">
        <f t="shared" si="1"/>
        <v>4.4660595909580679E-2</v>
      </c>
    </row>
    <row r="11" spans="1:29"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8" cm="1">
        <f t="array" ref="G11">IF(INDEX('DATA INPUT - nonordered'!H:H,ROW(G11))="","",INDEX('DATA INPUT - nonordered'!H:H,ROW(G11)))</f>
        <v>70.175399999999996</v>
      </c>
      <c r="H11" s="36" cm="1">
        <f t="array" ref="H11">IF(INDEX('DATA INPUT - nonordered'!I:I,ROW(H11))="","",INDEX('DATA INPUT - nonordered'!I:I,ROW(H11)))</f>
        <v>1</v>
      </c>
      <c r="I11" s="36" cm="1">
        <f t="array" ref="I11">IF(INDEX('DATA INPUT - nonordered'!J:J,ROW(I11))="","",INDEX('DATA INPUT - nonordered'!J:J,ROW(I11)))</f>
        <v>100</v>
      </c>
      <c r="J11" s="73">
        <f t="shared" si="2"/>
        <v>34</v>
      </c>
      <c r="K11" s="73">
        <f t="shared" si="3"/>
        <v>0</v>
      </c>
      <c r="L11" s="73">
        <f t="shared" si="0"/>
        <v>0</v>
      </c>
      <c r="M11" s="65">
        <f t="shared" si="1"/>
        <v>6.9450804065304969E-3</v>
      </c>
    </row>
    <row r="12" spans="1:29"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8" cm="1">
        <f t="array" ref="G12">IF(INDEX('DATA INPUT - nonordered'!H:H,ROW(G12))="","",INDEX('DATA INPUT - nonordered'!H:H,ROW(G12)))</f>
        <v>1221.944</v>
      </c>
      <c r="H12" s="36" cm="1">
        <f t="array" ref="H12">IF(INDEX('DATA INPUT - nonordered'!I:I,ROW(H12))="","",INDEX('DATA INPUT - nonordered'!I:I,ROW(H12)))</f>
        <v>1</v>
      </c>
      <c r="I12" s="36" cm="1">
        <f t="array" ref="I12">IF(INDEX('DATA INPUT - nonordered'!J:J,ROW(I12))="","",INDEX('DATA INPUT - nonordered'!J:J,ROW(I12)))</f>
        <v>100</v>
      </c>
      <c r="J12" s="73">
        <f t="shared" si="2"/>
        <v>34</v>
      </c>
      <c r="K12" s="73">
        <f t="shared" si="3"/>
        <v>0</v>
      </c>
      <c r="L12" s="73">
        <f t="shared" si="0"/>
        <v>0</v>
      </c>
      <c r="M12" s="65">
        <f t="shared" si="1"/>
        <v>0.1209326819979295</v>
      </c>
    </row>
    <row r="13" spans="1:29"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8" cm="1">
        <f t="array" ref="G13">IF(INDEX('DATA INPUT - nonordered'!H:H,ROW(G13))="","",INDEX('DATA INPUT - nonordered'!H:H,ROW(G13)))</f>
        <v>91.882739999999998</v>
      </c>
      <c r="H13" s="36" cm="1">
        <f t="array" ref="H13">IF(INDEX('DATA INPUT - nonordered'!I:I,ROW(H13))="","",INDEX('DATA INPUT - nonordered'!I:I,ROW(H13)))</f>
        <v>1</v>
      </c>
      <c r="I13" s="36" cm="1">
        <f t="array" ref="I13">IF(INDEX('DATA INPUT - nonordered'!J:J,ROW(I13))="","",INDEX('DATA INPUT - nonordered'!J:J,ROW(I13)))</f>
        <v>100</v>
      </c>
      <c r="J13" s="73">
        <f t="shared" si="2"/>
        <v>34</v>
      </c>
      <c r="K13" s="73">
        <f t="shared" si="3"/>
        <v>0</v>
      </c>
      <c r="L13" s="73">
        <f t="shared" si="0"/>
        <v>0</v>
      </c>
      <c r="M13" s="65">
        <f t="shared" si="1"/>
        <v>9.0934004975010609E-3</v>
      </c>
    </row>
    <row r="14" spans="1:29"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8" cm="1">
        <f t="array" ref="G14">IF(INDEX('DATA INPUT - nonordered'!H:H,ROW(G14))="","",INDEX('DATA INPUT - nonordered'!H:H,ROW(G14)))</f>
        <v>124.611</v>
      </c>
      <c r="H14" s="36" cm="1">
        <f t="array" ref="H14">IF(INDEX('DATA INPUT - nonordered'!I:I,ROW(H14))="","",INDEX('DATA INPUT - nonordered'!I:I,ROW(H14)))</f>
        <v>1</v>
      </c>
      <c r="I14" s="36" cm="1">
        <f t="array" ref="I14">IF(INDEX('DATA INPUT - nonordered'!J:J,ROW(I14))="","",INDEX('DATA INPUT - nonordered'!J:J,ROW(I14)))</f>
        <v>100</v>
      </c>
      <c r="J14" s="73">
        <f t="shared" si="2"/>
        <v>34</v>
      </c>
      <c r="K14" s="73">
        <f t="shared" si="3"/>
        <v>0</v>
      </c>
      <c r="L14" s="73">
        <f t="shared" si="0"/>
        <v>0</v>
      </c>
      <c r="M14" s="65">
        <f t="shared" si="1"/>
        <v>1.2332432940007066E-2</v>
      </c>
    </row>
    <row r="15" spans="1:29"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8" cm="1">
        <f t="array" ref="G15">IF(INDEX('DATA INPUT - nonordered'!H:H,ROW(G15))="","",INDEX('DATA INPUT - nonordered'!H:H,ROW(G15)))</f>
        <v>1257.4490000000001</v>
      </c>
      <c r="H15" s="36" cm="1">
        <f t="array" ref="H15">IF(INDEX('DATA INPUT - nonordered'!I:I,ROW(H15))="","",INDEX('DATA INPUT - nonordered'!I:I,ROW(H15)))</f>
        <v>1</v>
      </c>
      <c r="I15" s="36" cm="1">
        <f t="array" ref="I15">IF(INDEX('DATA INPUT - nonordered'!J:J,ROW(I15))="","",INDEX('DATA INPUT - nonordered'!J:J,ROW(I15)))</f>
        <v>100</v>
      </c>
      <c r="J15" s="73">
        <f t="shared" si="2"/>
        <v>34</v>
      </c>
      <c r="K15" s="73">
        <f t="shared" si="3"/>
        <v>0</v>
      </c>
      <c r="L15" s="73">
        <f t="shared" si="0"/>
        <v>0</v>
      </c>
      <c r="M15" s="65">
        <f t="shared" si="1"/>
        <v>0.12444652131817371</v>
      </c>
    </row>
    <row r="16" spans="1:29"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8" cm="1">
        <f t="array" ref="G16">IF(INDEX('DATA INPUT - nonordered'!H:H,ROW(G16))="","",INDEX('DATA INPUT - nonordered'!H:H,ROW(G16)))</f>
        <v>138.3835</v>
      </c>
      <c r="H16" s="36" cm="1">
        <f t="array" ref="H16">IF(INDEX('DATA INPUT - nonordered'!I:I,ROW(H16))="","",INDEX('DATA INPUT - nonordered'!I:I,ROW(H16)))</f>
        <v>1</v>
      </c>
      <c r="I16" s="36" cm="1">
        <f t="array" ref="I16">IF(INDEX('DATA INPUT - nonordered'!J:J,ROW(I16))="","",INDEX('DATA INPUT - nonordered'!J:J,ROW(I16)))</f>
        <v>100</v>
      </c>
      <c r="J16" s="73">
        <f t="shared" si="2"/>
        <v>34</v>
      </c>
      <c r="K16" s="73">
        <f t="shared" si="3"/>
        <v>0</v>
      </c>
      <c r="L16" s="73">
        <f t="shared" si="0"/>
        <v>0</v>
      </c>
      <c r="M16" s="65">
        <f t="shared" si="1"/>
        <v>1.3695462148233042E-2</v>
      </c>
    </row>
    <row r="17" spans="1:13"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8" cm="1">
        <f t="array" ref="G17">IF(INDEX('DATA INPUT - nonordered'!H:H,ROW(G17))="","",INDEX('DATA INPUT - nonordered'!H:H,ROW(G17)))</f>
        <v>252.12610000000001</v>
      </c>
      <c r="H17" s="36" cm="1">
        <f t="array" ref="H17">IF(INDEX('DATA INPUT - nonordered'!I:I,ROW(H17))="","",INDEX('DATA INPUT - nonordered'!I:I,ROW(H17)))</f>
        <v>1</v>
      </c>
      <c r="I17" s="36" cm="1">
        <f t="array" ref="I17">IF(INDEX('DATA INPUT - nonordered'!J:J,ROW(I17))="","",INDEX('DATA INPUT - nonordered'!J:J,ROW(I17)))</f>
        <v>100</v>
      </c>
      <c r="J17" s="73">
        <f t="shared" si="2"/>
        <v>34</v>
      </c>
      <c r="K17" s="73">
        <f t="shared" si="3"/>
        <v>0</v>
      </c>
      <c r="L17" s="73">
        <f t="shared" si="0"/>
        <v>0</v>
      </c>
      <c r="M17" s="65">
        <f t="shared" si="1"/>
        <v>2.4952277252213009E-2</v>
      </c>
    </row>
    <row r="18" spans="1:13"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8" cm="1">
        <f t="array" ref="G18">IF(INDEX('DATA INPUT - nonordered'!H:H,ROW(G18))="","",INDEX('DATA INPUT - nonordered'!H:H,ROW(G18)))</f>
        <v>47.248840000000001</v>
      </c>
      <c r="H18" s="36" cm="1">
        <f t="array" ref="H18">IF(INDEX('DATA INPUT - nonordered'!I:I,ROW(H18))="","",INDEX('DATA INPUT - nonordered'!I:I,ROW(H18)))</f>
        <v>1</v>
      </c>
      <c r="I18" s="36" cm="1">
        <f t="array" ref="I18">IF(INDEX('DATA INPUT - nonordered'!J:J,ROW(I18))="","",INDEX('DATA INPUT - nonordered'!J:J,ROW(I18)))</f>
        <v>100</v>
      </c>
      <c r="J18" s="73">
        <f t="shared" si="2"/>
        <v>34</v>
      </c>
      <c r="K18" s="73">
        <f t="shared" si="3"/>
        <v>0</v>
      </c>
      <c r="L18" s="73">
        <f t="shared" si="0"/>
        <v>0</v>
      </c>
      <c r="M18" s="65">
        <f t="shared" si="1"/>
        <v>4.6760972208964172E-3</v>
      </c>
    </row>
    <row r="19" spans="1:13"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8" cm="1">
        <f t="array" ref="G19">IF(INDEX('DATA INPUT - nonordered'!H:H,ROW(G19))="","",INDEX('DATA INPUT - nonordered'!H:H,ROW(G19)))</f>
        <v>364.84570000000002</v>
      </c>
      <c r="H19" s="36" cm="1">
        <f t="array" ref="H19">IF(INDEX('DATA INPUT - nonordered'!I:I,ROW(H19))="","",INDEX('DATA INPUT - nonordered'!I:I,ROW(H19)))</f>
        <v>1</v>
      </c>
      <c r="I19" s="36" cm="1">
        <f t="array" ref="I19">IF(INDEX('DATA INPUT - nonordered'!J:J,ROW(I19))="","",INDEX('DATA INPUT - nonordered'!J:J,ROW(I19)))</f>
        <v>100</v>
      </c>
      <c r="J19" s="73">
        <f t="shared" si="2"/>
        <v>34</v>
      </c>
      <c r="K19" s="73">
        <f t="shared" si="3"/>
        <v>0</v>
      </c>
      <c r="L19" s="73">
        <f t="shared" si="0"/>
        <v>0</v>
      </c>
      <c r="M19" s="65">
        <f t="shared" si="1"/>
        <v>3.610784865461264E-2</v>
      </c>
    </row>
    <row r="20" spans="1:13"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8" cm="1">
        <f t="array" ref="G20">IF(INDEX('DATA INPUT - nonordered'!H:H,ROW(G20))="","",INDEX('DATA INPUT - nonordered'!H:H,ROW(G20)))</f>
        <v>136.16909999999999</v>
      </c>
      <c r="H20" s="36" cm="1">
        <f t="array" ref="H20">IF(INDEX('DATA INPUT - nonordered'!I:I,ROW(H20))="","",INDEX('DATA INPUT - nonordered'!I:I,ROW(H20)))</f>
        <v>1</v>
      </c>
      <c r="I20" s="36" cm="1">
        <f t="array" ref="I20">IF(INDEX('DATA INPUT - nonordered'!J:J,ROW(I20))="","",INDEX('DATA INPUT - nonordered'!J:J,ROW(I20)))</f>
        <v>100</v>
      </c>
      <c r="J20" s="73">
        <f t="shared" si="2"/>
        <v>34</v>
      </c>
      <c r="K20" s="73">
        <f t="shared" si="3"/>
        <v>0</v>
      </c>
      <c r="L20" s="73">
        <f t="shared" si="0"/>
        <v>0</v>
      </c>
      <c r="M20" s="65">
        <f t="shared" si="1"/>
        <v>1.3476308626454454E-2</v>
      </c>
    </row>
    <row r="21" spans="1:13"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8" cm="1">
        <f t="array" ref="G21">IF(INDEX('DATA INPUT - nonordered'!H:H,ROW(G21))="","",INDEX('DATA INPUT - nonordered'!H:H,ROW(G21)))</f>
        <v>304.16480000000001</v>
      </c>
      <c r="H21" s="36" cm="1">
        <f t="array" ref="H21">IF(INDEX('DATA INPUT - nonordered'!I:I,ROW(H21))="","",INDEX('DATA INPUT - nonordered'!I:I,ROW(H21)))</f>
        <v>1</v>
      </c>
      <c r="I21" s="36" cm="1">
        <f t="array" ref="I21">IF(INDEX('DATA INPUT - nonordered'!J:J,ROW(I21))="","",INDEX('DATA INPUT - nonordered'!J:J,ROW(I21)))</f>
        <v>100</v>
      </c>
      <c r="J21" s="73">
        <f t="shared" si="2"/>
        <v>34</v>
      </c>
      <c r="K21" s="73">
        <f t="shared" si="3"/>
        <v>0</v>
      </c>
      <c r="L21" s="73">
        <f t="shared" si="0"/>
        <v>0</v>
      </c>
      <c r="M21" s="65">
        <f t="shared" si="1"/>
        <v>3.0102414704244899E-2</v>
      </c>
    </row>
    <row r="22" spans="1:13"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8" cm="1">
        <f t="array" ref="G22">IF(INDEX('DATA INPUT - nonordered'!H:H,ROW(G22))="","",INDEX('DATA INPUT - nonordered'!H:H,ROW(G22)))</f>
        <v>85.010509999999996</v>
      </c>
      <c r="H22" s="36" cm="1">
        <f t="array" ref="H22">IF(INDEX('DATA INPUT - nonordered'!I:I,ROW(H22))="","",INDEX('DATA INPUT - nonordered'!I:I,ROW(H22)))</f>
        <v>1</v>
      </c>
      <c r="I22" s="36" cm="1">
        <f t="array" ref="I22">IF(INDEX('DATA INPUT - nonordered'!J:J,ROW(I22))="","",INDEX('DATA INPUT - nonordered'!J:J,ROW(I22)))</f>
        <v>100</v>
      </c>
      <c r="J22" s="73">
        <f t="shared" si="2"/>
        <v>34</v>
      </c>
      <c r="K22" s="73">
        <f t="shared" si="3"/>
        <v>0</v>
      </c>
      <c r="L22" s="73">
        <f t="shared" si="0"/>
        <v>0</v>
      </c>
      <c r="M22" s="65">
        <f t="shared" si="1"/>
        <v>8.4132734170402294E-3</v>
      </c>
    </row>
    <row r="23" spans="1:13"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8" cm="1">
        <f t="array" ref="G23">IF(INDEX('DATA INPUT - nonordered'!H:H,ROW(G23))="","",INDEX('DATA INPUT - nonordered'!H:H,ROW(G23)))</f>
        <v>26.3322</v>
      </c>
      <c r="H23" s="36" cm="1">
        <f t="array" ref="H23">IF(INDEX('DATA INPUT - nonordered'!I:I,ROW(H23))="","",INDEX('DATA INPUT - nonordered'!I:I,ROW(H23)))</f>
        <v>1</v>
      </c>
      <c r="I23" s="36" cm="1">
        <f t="array" ref="I23">IF(INDEX('DATA INPUT - nonordered'!J:J,ROW(I23))="","",INDEX('DATA INPUT - nonordered'!J:J,ROW(I23)))</f>
        <v>100</v>
      </c>
      <c r="J23" s="73">
        <f t="shared" si="2"/>
        <v>34</v>
      </c>
      <c r="K23" s="73">
        <f t="shared" si="3"/>
        <v>0</v>
      </c>
      <c r="L23" s="73">
        <f t="shared" si="0"/>
        <v>0</v>
      </c>
      <c r="M23" s="65">
        <f t="shared" si="1"/>
        <v>2.6060306928188848E-3</v>
      </c>
    </row>
    <row r="24" spans="1:13"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8" cm="1">
        <f t="array" ref="G24">IF(INDEX('DATA INPUT - nonordered'!H:H,ROW(G24))="","",INDEX('DATA INPUT - nonordered'!H:H,ROW(G24)))</f>
        <v>51.94059</v>
      </c>
      <c r="H24" s="36" cm="1">
        <f t="array" ref="H24">IF(INDEX('DATA INPUT - nonordered'!I:I,ROW(H24))="","",INDEX('DATA INPUT - nonordered'!I:I,ROW(H24)))</f>
        <v>1</v>
      </c>
      <c r="I24" s="36" cm="1">
        <f t="array" ref="I24">IF(INDEX('DATA INPUT - nonordered'!J:J,ROW(I24))="","",INDEX('DATA INPUT - nonordered'!J:J,ROW(I24)))</f>
        <v>100</v>
      </c>
      <c r="J24" s="73">
        <f t="shared" si="2"/>
        <v>34</v>
      </c>
      <c r="K24" s="73">
        <f t="shared" si="3"/>
        <v>0</v>
      </c>
      <c r="L24" s="73">
        <f t="shared" si="0"/>
        <v>0</v>
      </c>
      <c r="M24" s="65">
        <f t="shared" si="1"/>
        <v>5.1404277554902983E-3</v>
      </c>
    </row>
    <row r="25" spans="1:13"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8" cm="1">
        <f t="array" ref="G25">IF(INDEX('DATA INPUT - nonordered'!H:H,ROW(G25))="","",INDEX('DATA INPUT - nonordered'!H:H,ROW(G25)))</f>
        <v>74.518829999999994</v>
      </c>
      <c r="H25" s="36" cm="1">
        <f t="array" ref="H25">IF(INDEX('DATA INPUT - nonordered'!I:I,ROW(H25))="","",INDEX('DATA INPUT - nonordered'!I:I,ROW(H25)))</f>
        <v>1</v>
      </c>
      <c r="I25" s="36" cm="1">
        <f t="array" ref="I25">IF(INDEX('DATA INPUT - nonordered'!J:J,ROW(I25))="","",INDEX('DATA INPUT - nonordered'!J:J,ROW(I25)))</f>
        <v>100</v>
      </c>
      <c r="J25" s="73">
        <f t="shared" si="2"/>
        <v>34</v>
      </c>
      <c r="K25" s="73">
        <f t="shared" si="3"/>
        <v>0</v>
      </c>
      <c r="L25" s="73">
        <f t="shared" si="0"/>
        <v>0</v>
      </c>
      <c r="M25" s="65">
        <f t="shared" si="1"/>
        <v>7.3749385988619515E-3</v>
      </c>
    </row>
    <row r="26" spans="1:13"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8" cm="1">
        <f t="array" ref="G26">IF(INDEX('DATA INPUT - nonordered'!H:H,ROW(G26))="","",INDEX('DATA INPUT - nonordered'!H:H,ROW(G26)))</f>
        <v>617.09230000000002</v>
      </c>
      <c r="H26" s="36" cm="1">
        <f t="array" ref="H26">IF(INDEX('DATA INPUT - nonordered'!I:I,ROW(H26))="","",INDEX('DATA INPUT - nonordered'!I:I,ROW(H26)))</f>
        <v>1</v>
      </c>
      <c r="I26" s="36" cm="1">
        <f t="array" ref="I26">IF(INDEX('DATA INPUT - nonordered'!J:J,ROW(I26))="","",INDEX('DATA INPUT - nonordered'!J:J,ROW(I26)))</f>
        <v>100</v>
      </c>
      <c r="J26" s="73">
        <f t="shared" si="2"/>
        <v>34</v>
      </c>
      <c r="K26" s="73">
        <f t="shared" si="3"/>
        <v>0</v>
      </c>
      <c r="L26" s="73">
        <f t="shared" si="0"/>
        <v>0</v>
      </c>
      <c r="M26" s="65">
        <f t="shared" si="1"/>
        <v>6.1072051484577783E-2</v>
      </c>
    </row>
    <row r="27" spans="1:13"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8" cm="1">
        <f t="array" ref="G27">IF(INDEX('DATA INPUT - nonordered'!H:H,ROW(G27))="","",INDEX('DATA INPUT - nonordered'!H:H,ROW(G27)))</f>
        <v>180.49100000000001</v>
      </c>
      <c r="H27" s="36" cm="1">
        <f t="array" ref="H27">IF(INDEX('DATA INPUT - nonordered'!I:I,ROW(H27))="","",INDEX('DATA INPUT - nonordered'!I:I,ROW(H27)))</f>
        <v>1</v>
      </c>
      <c r="I27" s="36" cm="1">
        <f t="array" ref="I27">IF(INDEX('DATA INPUT - nonordered'!J:J,ROW(I27))="","",INDEX('DATA INPUT - nonordered'!J:J,ROW(I27)))</f>
        <v>100</v>
      </c>
      <c r="J27" s="73">
        <f t="shared" si="2"/>
        <v>34</v>
      </c>
      <c r="K27" s="73">
        <f t="shared" si="3"/>
        <v>0</v>
      </c>
      <c r="L27" s="73">
        <f t="shared" si="0"/>
        <v>0</v>
      </c>
      <c r="M27" s="65">
        <f t="shared" si="1"/>
        <v>1.7862734058588851E-2</v>
      </c>
    </row>
    <row r="28" spans="1:13"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8" cm="1">
        <f t="array" ref="G28">IF(INDEX('DATA INPUT - nonordered'!H:H,ROW(G28))="","",INDEX('DATA INPUT - nonordered'!H:H,ROW(G28)))</f>
        <v>308.423</v>
      </c>
      <c r="H28" s="36" cm="1">
        <f t="array" ref="H28">IF(INDEX('DATA INPUT - nonordered'!I:I,ROW(H28))="","",INDEX('DATA INPUT - nonordered'!I:I,ROW(H28)))</f>
        <v>1</v>
      </c>
      <c r="I28" s="36" cm="1">
        <f t="array" ref="I28">IF(INDEX('DATA INPUT - nonordered'!J:J,ROW(I28))="","",INDEX('DATA INPUT - nonordered'!J:J,ROW(I28)))</f>
        <v>100</v>
      </c>
      <c r="J28" s="73">
        <f t="shared" si="2"/>
        <v>34</v>
      </c>
      <c r="K28" s="73">
        <f t="shared" si="3"/>
        <v>0</v>
      </c>
      <c r="L28" s="73">
        <f t="shared" si="0"/>
        <v>0</v>
      </c>
      <c r="M28" s="65">
        <f t="shared" si="1"/>
        <v>3.0523837900793663E-2</v>
      </c>
    </row>
    <row r="29" spans="1:13"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8" cm="1">
        <f t="array" ref="G29">IF(INDEX('DATA INPUT - nonordered'!H:H,ROW(G29))="","",INDEX('DATA INPUT - nonordered'!H:H,ROW(G29)))</f>
        <v>77.267009999999999</v>
      </c>
      <c r="H29" s="36" cm="1">
        <f t="array" ref="H29">IF(INDEX('DATA INPUT - nonordered'!I:I,ROW(H29))="","",INDEX('DATA INPUT - nonordered'!I:I,ROW(H29)))</f>
        <v>1</v>
      </c>
      <c r="I29" s="36" cm="1">
        <f t="array" ref="I29">IF(INDEX('DATA INPUT - nonordered'!J:J,ROW(I29))="","",INDEX('DATA INPUT - nonordered'!J:J,ROW(I29)))</f>
        <v>100</v>
      </c>
      <c r="J29" s="73">
        <f t="shared" si="2"/>
        <v>34</v>
      </c>
      <c r="K29" s="73">
        <f t="shared" si="3"/>
        <v>0</v>
      </c>
      <c r="L29" s="73">
        <f t="shared" si="0"/>
        <v>0</v>
      </c>
      <c r="M29" s="65">
        <f t="shared" si="1"/>
        <v>7.6469189662217241E-3</v>
      </c>
    </row>
    <row r="30" spans="1:13"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8" cm="1">
        <f t="array" ref="G30">IF(INDEX('DATA INPUT - nonordered'!H:H,ROW(G30))="","",INDEX('DATA INPUT - nonordered'!H:H,ROW(G30)))</f>
        <v>164.39859999999999</v>
      </c>
      <c r="H30" s="36" cm="1">
        <f t="array" ref="H30">IF(INDEX('DATA INPUT - nonordered'!I:I,ROW(H30))="","",INDEX('DATA INPUT - nonordered'!I:I,ROW(H30)))</f>
        <v>1</v>
      </c>
      <c r="I30" s="36" cm="1">
        <f t="array" ref="I30">IF(INDEX('DATA INPUT - nonordered'!J:J,ROW(I30))="","",INDEX('DATA INPUT - nonordered'!J:J,ROW(I30)))</f>
        <v>100</v>
      </c>
      <c r="J30" s="73">
        <f t="shared" si="2"/>
        <v>34</v>
      </c>
      <c r="K30" s="73">
        <f t="shared" si="3"/>
        <v>0</v>
      </c>
      <c r="L30" s="73">
        <f t="shared" si="0"/>
        <v>0</v>
      </c>
      <c r="M30" s="65">
        <f t="shared" si="1"/>
        <v>1.6270110262585531E-2</v>
      </c>
    </row>
    <row r="31" spans="1:13"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8" cm="1">
        <f t="array" ref="G31">IF(INDEX('DATA INPUT - nonordered'!H:H,ROW(G31))="","",INDEX('DATA INPUT - nonordered'!H:H,ROW(G31)))</f>
        <v>309.49369999999999</v>
      </c>
      <c r="H31" s="36" cm="1">
        <f t="array" ref="H31">IF(INDEX('DATA INPUT - nonordered'!I:I,ROW(H31))="","",INDEX('DATA INPUT - nonordered'!I:I,ROW(H31)))</f>
        <v>1</v>
      </c>
      <c r="I31" s="36" cm="1">
        <f t="array" ref="I31">IF(INDEX('DATA INPUT - nonordered'!J:J,ROW(I31))="","",INDEX('DATA INPUT - nonordered'!J:J,ROW(I31)))</f>
        <v>100</v>
      </c>
      <c r="J31" s="73">
        <f t="shared" si="2"/>
        <v>34</v>
      </c>
      <c r="K31" s="73">
        <f t="shared" si="3"/>
        <v>0</v>
      </c>
      <c r="L31" s="73">
        <f t="shared" si="0"/>
        <v>0</v>
      </c>
      <c r="M31" s="65">
        <f t="shared" si="1"/>
        <v>3.0629802349749737E-2</v>
      </c>
    </row>
    <row r="32" spans="1:13"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8" cm="1">
        <f t="array" ref="G32">IF(INDEX('DATA INPUT - nonordered'!H:H,ROW(G32))="","",INDEX('DATA INPUT - nonordered'!H:H,ROW(G32)))</f>
        <v>355.35610000000003</v>
      </c>
      <c r="H32" s="36" cm="1">
        <f t="array" ref="H32">IF(INDEX('DATA INPUT - nonordered'!I:I,ROW(H32))="","",INDEX('DATA INPUT - nonordered'!I:I,ROW(H32)))</f>
        <v>1</v>
      </c>
      <c r="I32" s="36" cm="1">
        <f t="array" ref="I32">IF(INDEX('DATA INPUT - nonordered'!J:J,ROW(I32))="","",INDEX('DATA INPUT - nonordered'!J:J,ROW(I32)))</f>
        <v>100</v>
      </c>
      <c r="J32" s="73">
        <f t="shared" si="2"/>
        <v>34</v>
      </c>
      <c r="K32" s="73">
        <f t="shared" si="3"/>
        <v>0</v>
      </c>
      <c r="L32" s="73">
        <f t="shared" si="0"/>
        <v>0</v>
      </c>
      <c r="M32" s="65">
        <f t="shared" si="1"/>
        <v>3.516868713895599E-2</v>
      </c>
    </row>
    <row r="33" spans="1:13"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8" cm="1">
        <f t="array" ref="G33">IF(INDEX('DATA INPUT - nonordered'!H:H,ROW(G33))="","",INDEX('DATA INPUT - nonordered'!H:H,ROW(G33)))</f>
        <v>119.8061</v>
      </c>
      <c r="H33" s="36" cm="1">
        <f t="array" ref="H33">IF(INDEX('DATA INPUT - nonordered'!I:I,ROW(H33))="","",INDEX('DATA INPUT - nonordered'!I:I,ROW(H33)))</f>
        <v>1</v>
      </c>
      <c r="I33" s="36" cm="1">
        <f t="array" ref="I33">IF(INDEX('DATA INPUT - nonordered'!J:J,ROW(I33))="","",INDEX('DATA INPUT - nonordered'!J:J,ROW(I33)))</f>
        <v>100</v>
      </c>
      <c r="J33" s="73">
        <f t="shared" si="2"/>
        <v>34</v>
      </c>
      <c r="K33" s="73">
        <f t="shared" si="3"/>
        <v>0</v>
      </c>
      <c r="L33" s="73">
        <f t="shared" si="0"/>
        <v>0</v>
      </c>
      <c r="M33" s="65">
        <f t="shared" si="1"/>
        <v>1.1856904238420207E-2</v>
      </c>
    </row>
    <row r="34" spans="1:13"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8" cm="1">
        <f t="array" ref="G34">IF(INDEX('DATA INPUT - nonordered'!H:H,ROW(G34))="","",INDEX('DATA INPUT - nonordered'!H:H,ROW(G34)))</f>
        <v>1979.521</v>
      </c>
      <c r="H34" s="36" cm="1">
        <f t="array" ref="H34">IF(INDEX('DATA INPUT - nonordered'!I:I,ROW(H34))="","",INDEX('DATA INPUT - nonordered'!I:I,ROW(H34)))</f>
        <v>1</v>
      </c>
      <c r="I34" s="36" cm="1">
        <f t="array" ref="I34">IF(INDEX('DATA INPUT - nonordered'!J:J,ROW(I34))="","",INDEX('DATA INPUT - nonordered'!J:J,ROW(I34)))</f>
        <v>100</v>
      </c>
      <c r="J34" s="73">
        <f t="shared" si="2"/>
        <v>34</v>
      </c>
      <c r="K34" s="73">
        <f t="shared" si="3"/>
        <v>0</v>
      </c>
      <c r="L34" s="73">
        <f t="shared" si="0"/>
        <v>0</v>
      </c>
      <c r="M34" s="65">
        <f t="shared" si="1"/>
        <v>0.19590814603715342</v>
      </c>
    </row>
    <row r="35" spans="1:13"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8" cm="1">
        <f t="array" ref="G35">IF(INDEX('DATA INPUT - nonordered'!H:H,ROW(G35))="","",INDEX('DATA INPUT - nonordered'!H:H,ROW(G35)))</f>
        <v>211.84630000000001</v>
      </c>
      <c r="H35" s="36" cm="1">
        <f t="array" ref="H35">IF(INDEX('DATA INPUT - nonordered'!I:I,ROW(H35))="","",INDEX('DATA INPUT - nonordered'!I:I,ROW(H35)))</f>
        <v>1</v>
      </c>
      <c r="I35" s="36" cm="1">
        <f t="array" ref="I35">IF(INDEX('DATA INPUT - nonordered'!J:J,ROW(I35))="","",INDEX('DATA INPUT - nonordered'!J:J,ROW(I35)))</f>
        <v>100</v>
      </c>
      <c r="J35" s="73">
        <f t="shared" si="2"/>
        <v>34</v>
      </c>
      <c r="K35" s="73">
        <f t="shared" si="3"/>
        <v>0</v>
      </c>
      <c r="L35" s="73">
        <f t="shared" si="0"/>
        <v>0</v>
      </c>
      <c r="M35" s="65">
        <f t="shared" si="1"/>
        <v>2.0965888150633723E-2</v>
      </c>
    </row>
    <row r="36" spans="1:13"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8" cm="1">
        <f t="array" ref="G36">IF(INDEX('DATA INPUT - nonordered'!H:H,ROW(G36))="","",INDEX('DATA INPUT - nonordered'!H:H,ROW(G36)))</f>
        <v>223.6183</v>
      </c>
      <c r="H36" s="36" cm="1">
        <f t="array" ref="H36">IF(INDEX('DATA INPUT - nonordered'!I:I,ROW(H36))="","",INDEX('DATA INPUT - nonordered'!I:I,ROW(H36)))</f>
        <v>1</v>
      </c>
      <c r="I36" s="36" cm="1">
        <f t="array" ref="I36">IF(INDEX('DATA INPUT - nonordered'!J:J,ROW(I36))="","",INDEX('DATA INPUT - nonordered'!J:J,ROW(I36)))</f>
        <v>100</v>
      </c>
      <c r="J36" s="73">
        <f t="shared" si="2"/>
        <v>34</v>
      </c>
      <c r="K36" s="73">
        <f t="shared" si="3"/>
        <v>0</v>
      </c>
      <c r="L36" s="73">
        <f t="shared" si="0"/>
        <v>0</v>
      </c>
      <c r="M36" s="65">
        <f t="shared" si="1"/>
        <v>2.2130932974684273E-2</v>
      </c>
    </row>
    <row r="37" spans="1:13"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8" cm="1">
        <f t="array" ref="G37">IF(INDEX('DATA INPUT - nonordered'!H:H,ROW(G37))="","",INDEX('DATA INPUT - nonordered'!H:H,ROW(G37)))</f>
        <v>39.138280000000002</v>
      </c>
      <c r="H37" s="36" cm="1">
        <f t="array" ref="H37">IF(INDEX('DATA INPUT - nonordered'!I:I,ROW(H37))="","",INDEX('DATA INPUT - nonordered'!I:I,ROW(H37)))</f>
        <v>1</v>
      </c>
      <c r="I37" s="36" cm="1">
        <f t="array" ref="I37">IF(INDEX('DATA INPUT - nonordered'!J:J,ROW(I37))="","",INDEX('DATA INPUT - nonordered'!J:J,ROW(I37)))</f>
        <v>100</v>
      </c>
      <c r="J37" s="73">
        <f t="shared" si="2"/>
        <v>34</v>
      </c>
      <c r="K37" s="73">
        <f t="shared" si="3"/>
        <v>0</v>
      </c>
      <c r="L37" s="73">
        <f t="shared" si="0"/>
        <v>0</v>
      </c>
      <c r="M37" s="65">
        <f t="shared" si="1"/>
        <v>3.8734157777982662E-3</v>
      </c>
    </row>
    <row r="38" spans="1:13"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8" cm="1">
        <f t="array" ref="G38">IF(INDEX('DATA INPUT - nonordered'!H:H,ROW(G38))="","",INDEX('DATA INPUT - nonordered'!H:H,ROW(G38)))</f>
        <v>55.924329999999998</v>
      </c>
      <c r="H38" s="36" cm="1">
        <f t="array" ref="H38">IF(INDEX('DATA INPUT - nonordered'!I:I,ROW(H38))="","",INDEX('DATA INPUT - nonordered'!I:I,ROW(H38)))</f>
        <v>1</v>
      </c>
      <c r="I38" s="36" cm="1">
        <f t="array" ref="I38">IF(INDEX('DATA INPUT - nonordered'!J:J,ROW(I38))="","",INDEX('DATA INPUT - nonordered'!J:J,ROW(I38)))</f>
        <v>100</v>
      </c>
      <c r="J38" s="73">
        <f t="shared" si="2"/>
        <v>34</v>
      </c>
      <c r="K38" s="73">
        <f t="shared" si="3"/>
        <v>0</v>
      </c>
      <c r="L38" s="73">
        <f t="shared" si="0"/>
        <v>0</v>
      </c>
      <c r="M38" s="65">
        <f t="shared" si="1"/>
        <v>5.5346883456502656E-3</v>
      </c>
    </row>
    <row r="39" spans="1:13"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8" cm="1">
        <f t="array" ref="G39">IF(INDEX('DATA INPUT - nonordered'!H:H,ROW(G39))="","",INDEX('DATA INPUT - nonordered'!H:H,ROW(G39)))</f>
        <v>195.2602</v>
      </c>
      <c r="H39" s="36" cm="1">
        <f t="array" ref="H39">IF(INDEX('DATA INPUT - nonordered'!I:I,ROW(H39))="","",INDEX('DATA INPUT - nonordered'!I:I,ROW(H39)))</f>
        <v>1</v>
      </c>
      <c r="I39" s="36" cm="1">
        <f t="array" ref="I39">IF(INDEX('DATA INPUT - nonordered'!J:J,ROW(I39))="","",INDEX('DATA INPUT - nonordered'!J:J,ROW(I39)))</f>
        <v>100</v>
      </c>
      <c r="J39" s="73">
        <f t="shared" si="2"/>
        <v>34</v>
      </c>
      <c r="K39" s="73">
        <f t="shared" si="3"/>
        <v>0</v>
      </c>
      <c r="L39" s="73">
        <f t="shared" si="0"/>
        <v>0</v>
      </c>
      <c r="M39" s="65">
        <f t="shared" si="1"/>
        <v>1.9324404124454242E-2</v>
      </c>
    </row>
    <row r="40" spans="1:13"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8" cm="1">
        <f t="array" ref="G40">IF(INDEX('DATA INPUT - nonordered'!H:H,ROW(G40))="","",INDEX('DATA INPUT - nonordered'!H:H,ROW(G40)))</f>
        <v>133.29509999999999</v>
      </c>
      <c r="H40" s="36" cm="1">
        <f t="array" ref="H40">IF(INDEX('DATA INPUT - nonordered'!I:I,ROW(H40))="","",INDEX('DATA INPUT - nonordered'!I:I,ROW(H40)))</f>
        <v>1</v>
      </c>
      <c r="I40" s="36" cm="1">
        <f t="array" ref="I40">IF(INDEX('DATA INPUT - nonordered'!J:J,ROW(I40))="","",INDEX('DATA INPUT - nonordered'!J:J,ROW(I40)))</f>
        <v>100</v>
      </c>
      <c r="J40" s="73">
        <f t="shared" si="2"/>
        <v>34</v>
      </c>
      <c r="K40" s="73">
        <f t="shared" si="3"/>
        <v>0</v>
      </c>
      <c r="L40" s="73">
        <f t="shared" si="0"/>
        <v>0</v>
      </c>
      <c r="M40" s="65">
        <f t="shared" si="1"/>
        <v>1.3191876174507351E-2</v>
      </c>
    </row>
    <row r="41" spans="1:13"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8" t="str" cm="1">
        <f t="array" ref="G41">IF(INDEX('DATA INPUT - nonordered'!H:H,ROW(G41))="","",INDEX('DATA INPUT - nonordered'!H:H,ROW(G41)))</f>
        <v/>
      </c>
      <c r="H41" s="36" t="str" cm="1">
        <f t="array" ref="H41">IF(INDEX('DATA INPUT - nonordered'!I:I,ROW(H41))="","",INDEX('DATA INPUT - nonordered'!I:I,ROW(H41)))</f>
        <v/>
      </c>
      <c r="I41" s="36" t="str" cm="1">
        <f t="array" ref="I41">IF(INDEX('DATA INPUT - nonordered'!J:J,ROW(I41))="","",INDEX('DATA INPUT - nonordered'!J:J,ROW(I41)))</f>
        <v/>
      </c>
      <c r="J41" s="73" t="str">
        <f t="shared" si="2"/>
        <v/>
      </c>
      <c r="K41" s="73" t="str">
        <f t="shared" si="3"/>
        <v/>
      </c>
      <c r="L41" s="73" t="str">
        <f t="shared" si="0"/>
        <v/>
      </c>
      <c r="M41" s="65" t="str">
        <f t="shared" si="1"/>
        <v/>
      </c>
    </row>
    <row r="42" spans="1:13"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8" t="str" cm="1">
        <f t="array" ref="G42">IF(INDEX('DATA INPUT - nonordered'!H:H,ROW(G42))="","",INDEX('DATA INPUT - nonordered'!H:H,ROW(G42)))</f>
        <v/>
      </c>
      <c r="H42" s="36" t="str" cm="1">
        <f t="array" ref="H42">IF(INDEX('DATA INPUT - nonordered'!I:I,ROW(H42))="","",INDEX('DATA INPUT - nonordered'!I:I,ROW(H42)))</f>
        <v/>
      </c>
      <c r="I42" s="36" t="str" cm="1">
        <f t="array" ref="I42">IF(INDEX('DATA INPUT - nonordered'!J:J,ROW(I42))="","",INDEX('DATA INPUT - nonordered'!J:J,ROW(I42)))</f>
        <v/>
      </c>
      <c r="J42" s="73" t="str">
        <f t="shared" si="2"/>
        <v/>
      </c>
      <c r="K42" s="73" t="str">
        <f t="shared" si="3"/>
        <v/>
      </c>
      <c r="L42" s="73" t="str">
        <f t="shared" si="0"/>
        <v/>
      </c>
      <c r="M42" s="65" t="str">
        <f t="shared" si="1"/>
        <v/>
      </c>
    </row>
    <row r="43" spans="1:13"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8" t="str" cm="1">
        <f t="array" ref="G43">IF(INDEX('DATA INPUT - nonordered'!H:H,ROW(G43))="","",INDEX('DATA INPUT - nonordered'!H:H,ROW(G43)))</f>
        <v/>
      </c>
      <c r="H43" s="36" t="str" cm="1">
        <f t="array" ref="H43">IF(INDEX('DATA INPUT - nonordered'!I:I,ROW(H43))="","",INDEX('DATA INPUT - nonordered'!I:I,ROW(H43)))</f>
        <v/>
      </c>
      <c r="I43" s="36" t="str" cm="1">
        <f t="array" ref="I43">IF(INDEX('DATA INPUT - nonordered'!J:J,ROW(I43))="","",INDEX('DATA INPUT - nonordered'!J:J,ROW(I43)))</f>
        <v/>
      </c>
      <c r="J43" s="73" t="str">
        <f t="shared" si="2"/>
        <v/>
      </c>
      <c r="K43" s="73" t="str">
        <f t="shared" si="3"/>
        <v/>
      </c>
      <c r="L43" s="73" t="str">
        <f t="shared" si="0"/>
        <v/>
      </c>
      <c r="M43" s="65" t="str">
        <f t="shared" si="1"/>
        <v/>
      </c>
    </row>
    <row r="44" spans="1:13"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8" t="str" cm="1">
        <f t="array" ref="G44">IF(INDEX('DATA INPUT - nonordered'!H:H,ROW(G44))="","",INDEX('DATA INPUT - nonordered'!H:H,ROW(G44)))</f>
        <v/>
      </c>
      <c r="H44" s="36" t="str" cm="1">
        <f t="array" ref="H44">IF(INDEX('DATA INPUT - nonordered'!I:I,ROW(H44))="","",INDEX('DATA INPUT - nonordered'!I:I,ROW(H44)))</f>
        <v/>
      </c>
      <c r="I44" s="36" t="str" cm="1">
        <f t="array" ref="I44">IF(INDEX('DATA INPUT - nonordered'!J:J,ROW(I44))="","",INDEX('DATA INPUT - nonordered'!J:J,ROW(I44)))</f>
        <v/>
      </c>
      <c r="J44" s="73" t="str">
        <f t="shared" si="2"/>
        <v/>
      </c>
      <c r="K44" s="73" t="str">
        <f t="shared" si="3"/>
        <v/>
      </c>
      <c r="L44" s="73" t="str">
        <f t="shared" si="0"/>
        <v/>
      </c>
      <c r="M44" s="65" t="str">
        <f t="shared" si="1"/>
        <v/>
      </c>
    </row>
    <row r="45" spans="1:13"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8" t="str" cm="1">
        <f t="array" ref="G45">IF(INDEX('DATA INPUT - nonordered'!H:H,ROW(G45))="","",INDEX('DATA INPUT - nonordered'!H:H,ROW(G45)))</f>
        <v/>
      </c>
      <c r="H45" s="36" t="str" cm="1">
        <f t="array" ref="H45">IF(INDEX('DATA INPUT - nonordered'!I:I,ROW(H45))="","",INDEX('DATA INPUT - nonordered'!I:I,ROW(H45)))</f>
        <v/>
      </c>
      <c r="I45" s="36" t="str" cm="1">
        <f t="array" ref="I45">IF(INDEX('DATA INPUT - nonordered'!J:J,ROW(I45))="","",INDEX('DATA INPUT - nonordered'!J:J,ROW(I45)))</f>
        <v/>
      </c>
      <c r="J45" s="73" t="str">
        <f t="shared" si="2"/>
        <v/>
      </c>
      <c r="K45" s="73" t="str">
        <f t="shared" si="3"/>
        <v/>
      </c>
      <c r="L45" s="73" t="str">
        <f t="shared" si="0"/>
        <v/>
      </c>
      <c r="M45" s="65" t="str">
        <f t="shared" si="1"/>
        <v/>
      </c>
    </row>
    <row r="46" spans="1:13"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8" t="str" cm="1">
        <f t="array" ref="G46">IF(INDEX('DATA INPUT - nonordered'!H:H,ROW(G46))="","",INDEX('DATA INPUT - nonordered'!H:H,ROW(G46)))</f>
        <v/>
      </c>
      <c r="H46" s="36" t="str" cm="1">
        <f t="array" ref="H46">IF(INDEX('DATA INPUT - nonordered'!I:I,ROW(H46))="","",INDEX('DATA INPUT - nonordered'!I:I,ROW(H46)))</f>
        <v/>
      </c>
      <c r="I46" s="36" t="str" cm="1">
        <f t="array" ref="I46">IF(INDEX('DATA INPUT - nonordered'!J:J,ROW(I46))="","",INDEX('DATA INPUT - nonordered'!J:J,ROW(I46)))</f>
        <v/>
      </c>
      <c r="J46" s="73" t="str">
        <f t="shared" si="2"/>
        <v/>
      </c>
      <c r="K46" s="73" t="str">
        <f t="shared" si="3"/>
        <v/>
      </c>
      <c r="L46" s="73" t="str">
        <f t="shared" si="0"/>
        <v/>
      </c>
      <c r="M46" s="65" t="str">
        <f t="shared" si="1"/>
        <v/>
      </c>
    </row>
    <row r="47" spans="1:13"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8" t="str" cm="1">
        <f t="array" ref="G47">IF(INDEX('DATA INPUT - nonordered'!H:H,ROW(G47))="","",INDEX('DATA INPUT - nonordered'!H:H,ROW(G47)))</f>
        <v/>
      </c>
      <c r="H47" s="36" t="str" cm="1">
        <f t="array" ref="H47">IF(INDEX('DATA INPUT - nonordered'!I:I,ROW(H47))="","",INDEX('DATA INPUT - nonordered'!I:I,ROW(H47)))</f>
        <v/>
      </c>
      <c r="I47" s="36" t="str" cm="1">
        <f t="array" ref="I47">IF(INDEX('DATA INPUT - nonordered'!J:J,ROW(I47))="","",INDEX('DATA INPUT - nonordered'!J:J,ROW(I47)))</f>
        <v/>
      </c>
      <c r="J47" s="73" t="str">
        <f t="shared" si="2"/>
        <v/>
      </c>
      <c r="K47" s="73" t="str">
        <f t="shared" si="3"/>
        <v/>
      </c>
      <c r="L47" s="73" t="str">
        <f t="shared" si="0"/>
        <v/>
      </c>
      <c r="M47" s="65" t="str">
        <f t="shared" si="1"/>
        <v/>
      </c>
    </row>
    <row r="48" spans="1:13"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8" t="str" cm="1">
        <f t="array" ref="G48">IF(INDEX('DATA INPUT - nonordered'!H:H,ROW(G48))="","",INDEX('DATA INPUT - nonordered'!H:H,ROW(G48)))</f>
        <v/>
      </c>
      <c r="H48" s="36" t="str" cm="1">
        <f t="array" ref="H48">IF(INDEX('DATA INPUT - nonordered'!I:I,ROW(H48))="","",INDEX('DATA INPUT - nonordered'!I:I,ROW(H48)))</f>
        <v/>
      </c>
      <c r="I48" s="36" t="str" cm="1">
        <f t="array" ref="I48">IF(INDEX('DATA INPUT - nonordered'!J:J,ROW(I48))="","",INDEX('DATA INPUT - nonordered'!J:J,ROW(I48)))</f>
        <v/>
      </c>
      <c r="J48" s="73" t="str">
        <f t="shared" si="2"/>
        <v/>
      </c>
      <c r="K48" s="73" t="str">
        <f t="shared" si="3"/>
        <v/>
      </c>
      <c r="L48" s="73" t="str">
        <f t="shared" si="0"/>
        <v/>
      </c>
      <c r="M48" s="65" t="str">
        <f t="shared" si="1"/>
        <v/>
      </c>
    </row>
    <row r="49" spans="1:13"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8" t="str" cm="1">
        <f t="array" ref="G49">IF(INDEX('DATA INPUT - nonordered'!H:H,ROW(G49))="","",INDEX('DATA INPUT - nonordered'!H:H,ROW(G49)))</f>
        <v/>
      </c>
      <c r="H49" s="36" t="str" cm="1">
        <f t="array" ref="H49">IF(INDEX('DATA INPUT - nonordered'!I:I,ROW(H49))="","",INDEX('DATA INPUT - nonordered'!I:I,ROW(H49)))</f>
        <v/>
      </c>
      <c r="I49" s="36" t="str" cm="1">
        <f t="array" ref="I49">IF(INDEX('DATA INPUT - nonordered'!J:J,ROW(I49))="","",INDEX('DATA INPUT - nonordered'!J:J,ROW(I49)))</f>
        <v/>
      </c>
      <c r="J49" s="73" t="str">
        <f t="shared" si="2"/>
        <v/>
      </c>
      <c r="K49" s="73" t="str">
        <f t="shared" si="3"/>
        <v/>
      </c>
      <c r="L49" s="73" t="str">
        <f t="shared" si="0"/>
        <v/>
      </c>
      <c r="M49" s="65" t="str">
        <f t="shared" si="1"/>
        <v/>
      </c>
    </row>
    <row r="50" spans="1:13"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8" t="str" cm="1">
        <f t="array" ref="G50">IF(INDEX('DATA INPUT - nonordered'!H:H,ROW(G50))="","",INDEX('DATA INPUT - nonordered'!H:H,ROW(G50)))</f>
        <v/>
      </c>
      <c r="H50" s="36" t="str" cm="1">
        <f t="array" ref="H50">IF(INDEX('DATA INPUT - nonordered'!I:I,ROW(H50))="","",INDEX('DATA INPUT - nonordered'!I:I,ROW(H50)))</f>
        <v/>
      </c>
      <c r="I50" s="36" t="str" cm="1">
        <f t="array" ref="I50">IF(INDEX('DATA INPUT - nonordered'!J:J,ROW(I50))="","",INDEX('DATA INPUT - nonordered'!J:J,ROW(I50)))</f>
        <v/>
      </c>
      <c r="J50" s="73" t="str">
        <f t="shared" si="2"/>
        <v/>
      </c>
      <c r="K50" s="73" t="str">
        <f t="shared" si="3"/>
        <v/>
      </c>
      <c r="L50" s="73" t="str">
        <f t="shared" si="0"/>
        <v/>
      </c>
      <c r="M50" s="65" t="str">
        <f t="shared" si="1"/>
        <v/>
      </c>
    </row>
  </sheetData>
  <mergeCells count="2">
    <mergeCell ref="Z3:AC3"/>
    <mergeCell ref="J3:Y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ABEC-7F7E-4526-9B13-55357D980339}">
  <sheetPr codeName="Sheet27">
    <tabColor theme="9" tint="0.59999389629810485"/>
  </sheetPr>
  <dimension ref="A1:Y50"/>
  <sheetViews>
    <sheetView zoomScaleNormal="100" workbookViewId="0">
      <pane ySplit="6" topLeftCell="A7" activePane="bottomLeft" state="frozen"/>
      <selection activeCell="C17" sqref="C17"/>
      <selection pane="bottomLeft" activeCell="J1" sqref="J1"/>
    </sheetView>
  </sheetViews>
  <sheetFormatPr defaultColWidth="9.1796875" defaultRowHeight="14.5"/>
  <cols>
    <col min="1" max="2" width="9.1796875" style="107"/>
    <col min="3" max="3" width="40.81640625" style="104" bestFit="1" customWidth="1"/>
    <col min="4" max="4" width="18.453125" style="104" bestFit="1" customWidth="1"/>
    <col min="5" max="5" width="18.453125" style="104" customWidth="1"/>
    <col min="6" max="7" width="16.26953125" style="106" customWidth="1"/>
    <col min="8" max="8" width="19.7265625" style="105" bestFit="1" customWidth="1"/>
    <col min="9" max="9" width="16.1796875" style="105" customWidth="1"/>
    <col min="10" max="12" width="11.81640625" style="108" customWidth="1"/>
    <col min="13" max="16" width="11.81640625" style="107" customWidth="1"/>
    <col min="17" max="18" width="12.26953125" style="107" customWidth="1"/>
    <col min="19" max="19" width="14.453125" style="107" bestFit="1" customWidth="1"/>
    <col min="20" max="20" width="12.26953125" style="107" customWidth="1"/>
    <col min="21" max="21" width="11.81640625" style="107" customWidth="1"/>
    <col min="22" max="22" width="12.81640625" style="107" bestFit="1" customWidth="1"/>
    <col min="23" max="23" width="26.54296875" style="107" bestFit="1" customWidth="1"/>
    <col min="24" max="25" width="14.54296875" style="107" bestFit="1" customWidth="1"/>
    <col min="26" max="16384" width="9.1796875" style="107"/>
  </cols>
  <sheetData>
    <row r="1" spans="1:25" s="34" customFormat="1" ht="21">
      <c r="A1" s="62" t="s">
        <v>322</v>
      </c>
      <c r="F1" s="66"/>
      <c r="G1" s="66"/>
      <c r="H1" s="70"/>
      <c r="I1" s="70"/>
      <c r="J1" s="70"/>
      <c r="K1" s="70"/>
      <c r="L1" s="70"/>
    </row>
    <row r="2" spans="1:25" s="34" customFormat="1">
      <c r="F2" s="66"/>
      <c r="G2" s="66"/>
      <c r="H2" s="70"/>
      <c r="I2" s="70"/>
      <c r="J2" s="70"/>
      <c r="K2" s="70"/>
      <c r="L2" s="70"/>
    </row>
    <row r="3" spans="1:25" s="39" customFormat="1" ht="18.5" customHeight="1">
      <c r="A3" s="101" t="s">
        <v>463</v>
      </c>
      <c r="C3" s="101"/>
      <c r="D3" s="101"/>
      <c r="E3" s="101"/>
      <c r="F3" s="101"/>
      <c r="G3" s="101"/>
      <c r="H3" s="101"/>
      <c r="I3" s="101"/>
      <c r="J3" s="227" t="s">
        <v>213</v>
      </c>
      <c r="K3" s="227"/>
      <c r="L3" s="227"/>
      <c r="M3" s="227"/>
      <c r="N3" s="227"/>
      <c r="O3" s="227"/>
      <c r="P3" s="227"/>
      <c r="Q3" s="227"/>
      <c r="R3" s="227"/>
      <c r="S3" s="227"/>
      <c r="T3" s="227"/>
      <c r="U3" s="227"/>
      <c r="V3" s="227" t="s">
        <v>214</v>
      </c>
      <c r="W3" s="227"/>
      <c r="X3" s="227"/>
      <c r="Y3" s="227"/>
    </row>
    <row r="4" spans="1:25" s="47" customFormat="1" ht="78">
      <c r="A4" s="47" t="s">
        <v>516</v>
      </c>
      <c r="B4" s="47" t="s">
        <v>517</v>
      </c>
      <c r="C4" s="47" t="s">
        <v>215</v>
      </c>
      <c r="D4" s="47" t="s">
        <v>216</v>
      </c>
      <c r="E4" s="47" t="s">
        <v>217</v>
      </c>
      <c r="F4" s="67" t="s">
        <v>219</v>
      </c>
      <c r="G4" s="67" t="s">
        <v>245</v>
      </c>
      <c r="H4" s="71" t="s">
        <v>220</v>
      </c>
      <c r="I4" s="71" t="s">
        <v>466</v>
      </c>
      <c r="J4" s="47" t="s">
        <v>530</v>
      </c>
      <c r="K4" s="47" t="s">
        <v>534</v>
      </c>
      <c r="L4" s="71" t="s">
        <v>528</v>
      </c>
      <c r="M4" s="47" t="s">
        <v>256</v>
      </c>
      <c r="N4" s="47" t="s">
        <v>248</v>
      </c>
      <c r="O4" s="47" t="s">
        <v>252</v>
      </c>
      <c r="P4" s="47" t="s">
        <v>253</v>
      </c>
      <c r="Q4" s="47" t="s">
        <v>255</v>
      </c>
      <c r="R4" s="47" t="s">
        <v>257</v>
      </c>
      <c r="S4" s="47" t="s">
        <v>258</v>
      </c>
      <c r="T4" s="47" t="s">
        <v>259</v>
      </c>
      <c r="U4" s="47" t="s">
        <v>260</v>
      </c>
      <c r="V4" s="47" t="s">
        <v>263</v>
      </c>
      <c r="W4" s="47" t="s">
        <v>264</v>
      </c>
      <c r="X4" s="47" t="s">
        <v>211</v>
      </c>
      <c r="Y4" s="47" t="s">
        <v>212</v>
      </c>
    </row>
    <row r="5" spans="1:25" s="80" customFormat="1" ht="25.5" customHeight="1">
      <c r="F5" s="82" t="s">
        <v>310</v>
      </c>
      <c r="G5" s="82" t="s">
        <v>343</v>
      </c>
      <c r="H5" s="149" t="str">
        <f>'DATA INPUT - nonordered'!$I$5</f>
        <v/>
      </c>
      <c r="I5" s="81" t="str">
        <f>'DATA INPUT - nonordered'!$J$5</f>
        <v/>
      </c>
      <c r="J5" s="149" t="str">
        <f>IF(AVERAGE(J7:J50)&lt;=2,"2 or fewer subgroups","")</f>
        <v/>
      </c>
      <c r="K5" s="149" t="str">
        <f>IF(SUM(K7:K50)&lt;&gt;0,"Missing estimate(s)","")</f>
        <v/>
      </c>
      <c r="L5" s="83"/>
      <c r="M5" s="80" t="s">
        <v>345</v>
      </c>
      <c r="P5" s="83"/>
      <c r="Q5" s="83" t="s">
        <v>572</v>
      </c>
      <c r="R5" s="80" t="s">
        <v>364</v>
      </c>
      <c r="S5" s="83" t="s">
        <v>573</v>
      </c>
      <c r="T5" s="80" t="s">
        <v>365</v>
      </c>
      <c r="U5" s="80" t="s">
        <v>366</v>
      </c>
      <c r="V5" s="80" t="s">
        <v>367</v>
      </c>
      <c r="W5" s="80" t="s">
        <v>370</v>
      </c>
      <c r="X5" s="80" t="s">
        <v>368</v>
      </c>
      <c r="Y5" s="80" t="s">
        <v>369</v>
      </c>
    </row>
    <row r="6" spans="1:25" s="34" customFormat="1" ht="16.5">
      <c r="A6" s="43" t="s">
        <v>516</v>
      </c>
      <c r="B6" s="43" t="s">
        <v>517</v>
      </c>
      <c r="C6" s="43" t="s">
        <v>83</v>
      </c>
      <c r="D6" s="43" t="s">
        <v>84</v>
      </c>
      <c r="E6" s="43" t="s">
        <v>85</v>
      </c>
      <c r="F6" s="75" t="s">
        <v>87</v>
      </c>
      <c r="G6" s="75" t="s">
        <v>105</v>
      </c>
      <c r="H6" s="76" t="s">
        <v>89</v>
      </c>
      <c r="I6" s="44" t="s">
        <v>121</v>
      </c>
      <c r="J6" s="45" t="s">
        <v>531</v>
      </c>
      <c r="K6" s="45" t="s">
        <v>532</v>
      </c>
      <c r="L6" s="72" t="s">
        <v>122</v>
      </c>
      <c r="M6" s="45" t="s">
        <v>228</v>
      </c>
      <c r="N6" s="45" t="s">
        <v>251</v>
      </c>
      <c r="O6" s="72" t="s">
        <v>250</v>
      </c>
      <c r="P6" s="45" t="s">
        <v>254</v>
      </c>
      <c r="Q6" s="45" t="s">
        <v>123</v>
      </c>
      <c r="R6" s="45" t="s">
        <v>90</v>
      </c>
      <c r="S6" s="45" t="s">
        <v>124</v>
      </c>
      <c r="T6" s="45" t="s">
        <v>125</v>
      </c>
      <c r="U6" s="45" t="s">
        <v>126</v>
      </c>
      <c r="V6" s="46" t="s">
        <v>127</v>
      </c>
      <c r="W6" s="46" t="s">
        <v>128</v>
      </c>
      <c r="X6" s="46" t="s">
        <v>133</v>
      </c>
      <c r="Y6" s="46" t="s">
        <v>134</v>
      </c>
    </row>
    <row r="7" spans="1:25" s="34" customFormat="1">
      <c r="A7" s="36" t="str" cm="1">
        <f t="array" ref="A7">IF(INDEX('DATA INPUT - nonordered'!A:A,ROW(A7))="","",INDEX('DATA INPUT - nonordered'!A:A,ROW(A7)))</f>
        <v>Indonesia</v>
      </c>
      <c r="B7" s="36" cm="1">
        <f t="array" ref="B7">IF(INDEX('DATA INPUT - nonordered'!B:B,ROW(B7))="","",INDEX('DATA INPUT - nonordered'!B:B,ROW(B7)))</f>
        <v>2017</v>
      </c>
      <c r="C7" s="36" t="str" cm="1">
        <f t="array" ref="C7">IF(INDEX('DATA INPUT - nonordered'!C:C,ROW(C7))="","",INDEX('DATA INPUT - nonordered'!C:C,ROW(C7)))</f>
        <v>Births attended by skilled health personnel (%)</v>
      </c>
      <c r="D7" s="36" t="str" cm="1">
        <f t="array" ref="D7">IF(INDEX('DATA INPUT - nonordered'!D:D,ROW(D7))="","",INDEX('DATA INPUT - nonordered'!D:D,ROW(D7)))</f>
        <v>Subnational region</v>
      </c>
      <c r="E7" s="36" t="str" cm="1">
        <f t="array" ref="E7">IF(INDEX('DATA INPUT - nonordered'!E:E,ROW(E7))="","",INDEX('DATA INPUT - nonordered'!E:E,ROW(E7)))</f>
        <v>aceh</v>
      </c>
      <c r="F7" s="37" cm="1">
        <f t="array" ref="F7">IF(INDEX('DATA INPUT - nonordered'!F:F,ROW(F7))="","",INDEX('DATA INPUT - nonordered'!F:F,ROW(F7)))</f>
        <v>95.117840000000001</v>
      </c>
      <c r="G7" s="38" cm="1">
        <f t="array" ref="G7">IF(INDEX('DATA INPUT - nonordered'!H:H,ROW(G7))="","",INDEX('DATA INPUT - nonordered'!H:H,ROW(G7)))</f>
        <v>230.20509999999999</v>
      </c>
      <c r="H7" s="36" cm="1">
        <f t="array" ref="H7">IF(INDEX('DATA INPUT - nonordered'!I:I,ROW(H7))="","",INDEX('DATA INPUT - nonordered'!I:I,ROW(H7)))</f>
        <v>1</v>
      </c>
      <c r="I7" s="36" cm="1">
        <f t="array" ref="I7">IF(INDEX('DATA INPUT - nonordered'!J:J,ROW(I7))="","",INDEX('DATA INPUT - nonordered'!J:J,ROW(I7)))</f>
        <v>100</v>
      </c>
      <c r="J7" s="73">
        <f>IF(E7="","",COUNTIF(E:E,"*?")-2)</f>
        <v>34</v>
      </c>
      <c r="K7" s="73">
        <f>IF(E7="","",IF(AND(E7&lt;&gt;"",F7=""),1,0))</f>
        <v>0</v>
      </c>
      <c r="L7" s="73">
        <f t="shared" ref="L7:L50" si="0">IF(F7="","",IF(AND(AVERAGE(H:H)=1,F7=MAX(F:F)),1,IF(AND(AVERAGE(H:H)=0,F7=MIN(F:F)),1,0)))</f>
        <v>0</v>
      </c>
      <c r="M7" s="65">
        <f t="shared" ref="M7:M50" si="1">IFERROR(G7/SUM(G:G),"")</f>
        <v>2.2782811775827336E-2</v>
      </c>
      <c r="N7" s="65">
        <f>IF(SUM(L:L)=0,0,SUMPRODUCT(M:M,F:F))</f>
        <v>91.596685342303289</v>
      </c>
      <c r="O7" s="65">
        <f>SUMIFS(F:F,L:L,1)</f>
        <v>100</v>
      </c>
      <c r="P7" s="73">
        <f>SUMIFS(G:G,L:L,1)</f>
        <v>149.46270000000001</v>
      </c>
      <c r="Q7" s="73">
        <f>(O7/I7)*P7</f>
        <v>149.46270000000001</v>
      </c>
      <c r="R7" s="73">
        <f>P7-Q7</f>
        <v>0</v>
      </c>
      <c r="S7" s="73">
        <f>(N7/I7)*SUM(G:G)-Q7</f>
        <v>9105.7707261330397</v>
      </c>
      <c r="T7" s="73">
        <f>SUM(G:G)-S7-P7</f>
        <v>849.09883386695765</v>
      </c>
      <c r="U7" s="73">
        <f>SUM(G:G)</f>
        <v>10104.332259999997</v>
      </c>
      <c r="V7" s="42">
        <f>IF(AVERAGE(J:J)&lt;=2,"",
IF(SUM(K:K)&lt;&gt;0,"",
(O7-N7)/N7*100))</f>
        <v>9.1742562804460999</v>
      </c>
      <c r="W7" s="74">
        <f>IF(AVERAGE(J:J)&lt;=2,"",
IF(SUM(K:K)&lt;&gt;0,"",
SQRT((Q7*U7*(S7*R7*(U7-Q7)+T7*Q7^2))/((S7+Q7)^3*(Q7+R7)^3))))</f>
        <v>3.2896664579441866E-3</v>
      </c>
      <c r="X7" s="42">
        <f>IFERROR(V7-1.96*W7,"")</f>
        <v>9.1678085341885289</v>
      </c>
      <c r="Y7" s="42">
        <f>IFERROR(V7+1.96*W7,"")</f>
        <v>9.1807040267036708</v>
      </c>
    </row>
    <row r="8" spans="1:25" s="34" customFormat="1">
      <c r="A8" s="36" t="str" cm="1">
        <f t="array" ref="A8">IF(INDEX('DATA INPUT - nonordered'!A:A,ROW(A8))="","",INDEX('DATA INPUT - nonordered'!A:A,ROW(A8)))</f>
        <v>Indonesia</v>
      </c>
      <c r="B8" s="36" cm="1">
        <f t="array" ref="B8">IF(INDEX('DATA INPUT - nonordered'!B:B,ROW(B8))="","",INDEX('DATA INPUT - nonordered'!B:B,ROW(B8)))</f>
        <v>2017</v>
      </c>
      <c r="C8" s="36" t="str" cm="1">
        <f t="array" ref="C8">IF(INDEX('DATA INPUT - nonordered'!C:C,ROW(C8))="","",INDEX('DATA INPUT - nonordered'!C:C,ROW(C8)))</f>
        <v>Births attended by skilled health personnel (%)</v>
      </c>
      <c r="D8" s="36" t="str" cm="1">
        <f t="array" ref="D8">IF(INDEX('DATA INPUT - nonordered'!D:D,ROW(D8))="","",INDEX('DATA INPUT - nonordered'!D:D,ROW(D8)))</f>
        <v>Subnational region</v>
      </c>
      <c r="E8" s="36" t="str" cm="1">
        <f t="array" ref="E8">IF(INDEX('DATA INPUT - nonordered'!E:E,ROW(E8))="","",INDEX('DATA INPUT - nonordered'!E:E,ROW(E8)))</f>
        <v>bali</v>
      </c>
      <c r="F8" s="37" cm="1">
        <f t="array" ref="F8">IF(INDEX('DATA INPUT - nonordered'!F:F,ROW(F8))="","",INDEX('DATA INPUT - nonordered'!F:F,ROW(F8)))</f>
        <v>100</v>
      </c>
      <c r="G8" s="38" cm="1">
        <f t="array" ref="G8">IF(INDEX('DATA INPUT - nonordered'!H:H,ROW(G8))="","",INDEX('DATA INPUT - nonordered'!H:H,ROW(G8)))</f>
        <v>149.46270000000001</v>
      </c>
      <c r="H8" s="36" cm="1">
        <f t="array" ref="H8">IF(INDEX('DATA INPUT - nonordered'!I:I,ROW(H8))="","",INDEX('DATA INPUT - nonordered'!I:I,ROW(H8)))</f>
        <v>1</v>
      </c>
      <c r="I8" s="36" cm="1">
        <f t="array" ref="I8">IF(INDEX('DATA INPUT - nonordered'!J:J,ROW(I8))="","",INDEX('DATA INPUT - nonordered'!J:J,ROW(I8)))</f>
        <v>100</v>
      </c>
      <c r="J8" s="73">
        <f t="shared" ref="J8:J50" si="2">IF(E8="","",COUNTIF(E:E,"*?")-2)</f>
        <v>34</v>
      </c>
      <c r="K8" s="73">
        <f t="shared" ref="K8:K50" si="3">IF(E8="","",IF(AND(E8&lt;&gt;"",F8=""),1,0))</f>
        <v>0</v>
      </c>
      <c r="L8" s="73">
        <f t="shared" si="0"/>
        <v>1</v>
      </c>
      <c r="M8" s="65">
        <f t="shared" si="1"/>
        <v>1.4791942322767605E-2</v>
      </c>
    </row>
    <row r="9" spans="1:25" s="34" customFormat="1">
      <c r="A9" s="36" t="str" cm="1">
        <f t="array" ref="A9">IF(INDEX('DATA INPUT - nonordered'!A:A,ROW(A9))="","",INDEX('DATA INPUT - nonordered'!A:A,ROW(A9)))</f>
        <v>Indonesia</v>
      </c>
      <c r="B9" s="36" cm="1">
        <f t="array" ref="B9">IF(INDEX('DATA INPUT - nonordered'!B:B,ROW(B9))="","",INDEX('DATA INPUT - nonordered'!B:B,ROW(B9)))</f>
        <v>2017</v>
      </c>
      <c r="C9" s="36" t="str" cm="1">
        <f t="array" ref="C9">IF(INDEX('DATA INPUT - nonordered'!C:C,ROW(C9))="","",INDEX('DATA INPUT - nonordered'!C:C,ROW(C9)))</f>
        <v>Births attended by skilled health personnel (%)</v>
      </c>
      <c r="D9" s="36" t="str" cm="1">
        <f t="array" ref="D9">IF(INDEX('DATA INPUT - nonordered'!D:D,ROW(D9))="","",INDEX('DATA INPUT - nonordered'!D:D,ROW(D9)))</f>
        <v>Subnational region</v>
      </c>
      <c r="E9" s="36" t="str" cm="1">
        <f t="array" ref="E9">IF(INDEX('DATA INPUT - nonordered'!E:E,ROW(E9))="","",INDEX('DATA INPUT - nonordered'!E:E,ROW(E9)))</f>
        <v>bangka balitung</v>
      </c>
      <c r="F9" s="37" cm="1">
        <f t="array" ref="F9">IF(INDEX('DATA INPUT - nonordered'!F:F,ROW(F9))="","",INDEX('DATA INPUT - nonordered'!F:F,ROW(F9)))</f>
        <v>97.41001</v>
      </c>
      <c r="G9" s="38" cm="1">
        <f t="array" ref="G9">IF(INDEX('DATA INPUT - nonordered'!H:H,ROW(G9))="","",INDEX('DATA INPUT - nonordered'!H:H,ROW(G9)))</f>
        <v>55.665329999999997</v>
      </c>
      <c r="H9" s="36" cm="1">
        <f t="array" ref="H9">IF(INDEX('DATA INPUT - nonordered'!I:I,ROW(H9))="","",INDEX('DATA INPUT - nonordered'!I:I,ROW(H9)))</f>
        <v>1</v>
      </c>
      <c r="I9" s="36" cm="1">
        <f t="array" ref="I9">IF(INDEX('DATA INPUT - nonordered'!J:J,ROW(I9))="","",INDEX('DATA INPUT - nonordered'!J:J,ROW(I9)))</f>
        <v>100</v>
      </c>
      <c r="J9" s="73">
        <f t="shared" si="2"/>
        <v>34</v>
      </c>
      <c r="K9" s="73">
        <f t="shared" si="3"/>
        <v>0</v>
      </c>
      <c r="L9" s="73">
        <f t="shared" si="0"/>
        <v>0</v>
      </c>
      <c r="M9" s="65">
        <f t="shared" si="1"/>
        <v>5.50905577604195E-3</v>
      </c>
    </row>
    <row r="10" spans="1:25" s="34" customFormat="1">
      <c r="A10" s="36" t="str" cm="1">
        <f t="array" ref="A10">IF(INDEX('DATA INPUT - nonordered'!A:A,ROW(A10))="","",INDEX('DATA INPUT - nonordered'!A:A,ROW(A10)))</f>
        <v>Indonesia</v>
      </c>
      <c r="B10" s="36" cm="1">
        <f t="array" ref="B10">IF(INDEX('DATA INPUT - nonordered'!B:B,ROW(B10))="","",INDEX('DATA INPUT - nonordered'!B:B,ROW(B10)))</f>
        <v>2017</v>
      </c>
      <c r="C10" s="36" t="str" cm="1">
        <f t="array" ref="C10">IF(INDEX('DATA INPUT - nonordered'!C:C,ROW(C10))="","",INDEX('DATA INPUT - nonordered'!C:C,ROW(C10)))</f>
        <v>Births attended by skilled health personnel (%)</v>
      </c>
      <c r="D10" s="36" t="str" cm="1">
        <f t="array" ref="D10">IF(INDEX('DATA INPUT - nonordered'!D:D,ROW(D10))="","",INDEX('DATA INPUT - nonordered'!D:D,ROW(D10)))</f>
        <v>Subnational region</v>
      </c>
      <c r="E10" s="36" t="str" cm="1">
        <f t="array" ref="E10">IF(INDEX('DATA INPUT - nonordered'!E:E,ROW(E10))="","",INDEX('DATA INPUT - nonordered'!E:E,ROW(E10)))</f>
        <v>banten</v>
      </c>
      <c r="F10" s="37" cm="1">
        <f t="array" ref="F10">IF(INDEX('DATA INPUT - nonordered'!F:F,ROW(F10))="","",INDEX('DATA INPUT - nonordered'!F:F,ROW(F10)))</f>
        <v>80.356939999999994</v>
      </c>
      <c r="G10" s="38" cm="1">
        <f t="array" ref="G10">IF(INDEX('DATA INPUT - nonordered'!H:H,ROW(G10))="","",INDEX('DATA INPUT - nonordered'!H:H,ROW(G10)))</f>
        <v>451.26549999999997</v>
      </c>
      <c r="H10" s="36" cm="1">
        <f t="array" ref="H10">IF(INDEX('DATA INPUT - nonordered'!I:I,ROW(H10))="","",INDEX('DATA INPUT - nonordered'!I:I,ROW(H10)))</f>
        <v>1</v>
      </c>
      <c r="I10" s="36" cm="1">
        <f t="array" ref="I10">IF(INDEX('DATA INPUT - nonordered'!J:J,ROW(I10))="","",INDEX('DATA INPUT - nonordered'!J:J,ROW(I10)))</f>
        <v>100</v>
      </c>
      <c r="J10" s="73">
        <f t="shared" si="2"/>
        <v>34</v>
      </c>
      <c r="K10" s="73">
        <f t="shared" si="3"/>
        <v>0</v>
      </c>
      <c r="L10" s="73">
        <f t="shared" si="0"/>
        <v>0</v>
      </c>
      <c r="M10" s="65">
        <f t="shared" si="1"/>
        <v>4.4660595909580679E-2</v>
      </c>
    </row>
    <row r="11" spans="1:25" s="34" customFormat="1">
      <c r="A11" s="36" t="str" cm="1">
        <f t="array" ref="A11">IF(INDEX('DATA INPUT - nonordered'!A:A,ROW(A11))="","",INDEX('DATA INPUT - nonordered'!A:A,ROW(A11)))</f>
        <v>Indonesia</v>
      </c>
      <c r="B11" s="36" cm="1">
        <f t="array" ref="B11">IF(INDEX('DATA INPUT - nonordered'!B:B,ROW(B11))="","",INDEX('DATA INPUT - nonordered'!B:B,ROW(B11)))</f>
        <v>2017</v>
      </c>
      <c r="C11" s="36" t="str" cm="1">
        <f t="array" ref="C11">IF(INDEX('DATA INPUT - nonordered'!C:C,ROW(C11))="","",INDEX('DATA INPUT - nonordered'!C:C,ROW(C11)))</f>
        <v>Births attended by skilled health personnel (%)</v>
      </c>
      <c r="D11" s="36" t="str" cm="1">
        <f t="array" ref="D11">IF(INDEX('DATA INPUT - nonordered'!D:D,ROW(D11))="","",INDEX('DATA INPUT - nonordered'!D:D,ROW(D11)))</f>
        <v>Subnational region</v>
      </c>
      <c r="E11" s="36" t="str" cm="1">
        <f t="array" ref="E11">IF(INDEX('DATA INPUT - nonordered'!E:E,ROW(E11))="","",INDEX('DATA INPUT - nonordered'!E:E,ROW(E11)))</f>
        <v>bengkulu</v>
      </c>
      <c r="F11" s="37" cm="1">
        <f t="array" ref="F11">IF(INDEX('DATA INPUT - nonordered'!F:F,ROW(F11))="","",INDEX('DATA INPUT - nonordered'!F:F,ROW(F11)))</f>
        <v>94.257559999999998</v>
      </c>
      <c r="G11" s="38" cm="1">
        <f t="array" ref="G11">IF(INDEX('DATA INPUT - nonordered'!H:H,ROW(G11))="","",INDEX('DATA INPUT - nonordered'!H:H,ROW(G11)))</f>
        <v>70.175399999999996</v>
      </c>
      <c r="H11" s="36" cm="1">
        <f t="array" ref="H11">IF(INDEX('DATA INPUT - nonordered'!I:I,ROW(H11))="","",INDEX('DATA INPUT - nonordered'!I:I,ROW(H11)))</f>
        <v>1</v>
      </c>
      <c r="I11" s="36" cm="1">
        <f t="array" ref="I11">IF(INDEX('DATA INPUT - nonordered'!J:J,ROW(I11))="","",INDEX('DATA INPUT - nonordered'!J:J,ROW(I11)))</f>
        <v>100</v>
      </c>
      <c r="J11" s="73">
        <f t="shared" si="2"/>
        <v>34</v>
      </c>
      <c r="K11" s="73">
        <f t="shared" si="3"/>
        <v>0</v>
      </c>
      <c r="L11" s="73">
        <f t="shared" si="0"/>
        <v>0</v>
      </c>
      <c r="M11" s="65">
        <f t="shared" si="1"/>
        <v>6.9450804065304969E-3</v>
      </c>
    </row>
    <row r="12" spans="1:25" s="34" customFormat="1">
      <c r="A12" s="36" t="str" cm="1">
        <f t="array" ref="A12">IF(INDEX('DATA INPUT - nonordered'!A:A,ROW(A12))="","",INDEX('DATA INPUT - nonordered'!A:A,ROW(A12)))</f>
        <v>Indonesia</v>
      </c>
      <c r="B12" s="36" cm="1">
        <f t="array" ref="B12">IF(INDEX('DATA INPUT - nonordered'!B:B,ROW(B12))="","",INDEX('DATA INPUT - nonordered'!B:B,ROW(B12)))</f>
        <v>2017</v>
      </c>
      <c r="C12" s="36" t="str" cm="1">
        <f t="array" ref="C12">IF(INDEX('DATA INPUT - nonordered'!C:C,ROW(C12))="","",INDEX('DATA INPUT - nonordered'!C:C,ROW(C12)))</f>
        <v>Births attended by skilled health personnel (%)</v>
      </c>
      <c r="D12" s="36" t="str" cm="1">
        <f t="array" ref="D12">IF(INDEX('DATA INPUT - nonordered'!D:D,ROW(D12))="","",INDEX('DATA INPUT - nonordered'!D:D,ROW(D12)))</f>
        <v>Subnational region</v>
      </c>
      <c r="E12" s="36" t="str" cm="1">
        <f t="array" ref="E12">IF(INDEX('DATA INPUT - nonordered'!E:E,ROW(E12))="","",INDEX('DATA INPUT - nonordered'!E:E,ROW(E12)))</f>
        <v>central java</v>
      </c>
      <c r="F12" s="37" cm="1">
        <f t="array" ref="F12">IF(INDEX('DATA INPUT - nonordered'!F:F,ROW(F12))="","",INDEX('DATA INPUT - nonordered'!F:F,ROW(F12)))</f>
        <v>98.561679999999996</v>
      </c>
      <c r="G12" s="38" cm="1">
        <f t="array" ref="G12">IF(INDEX('DATA INPUT - nonordered'!H:H,ROW(G12))="","",INDEX('DATA INPUT - nonordered'!H:H,ROW(G12)))</f>
        <v>1221.944</v>
      </c>
      <c r="H12" s="36" cm="1">
        <f t="array" ref="H12">IF(INDEX('DATA INPUT - nonordered'!I:I,ROW(H12))="","",INDEX('DATA INPUT - nonordered'!I:I,ROW(H12)))</f>
        <v>1</v>
      </c>
      <c r="I12" s="36" cm="1">
        <f t="array" ref="I12">IF(INDEX('DATA INPUT - nonordered'!J:J,ROW(I12))="","",INDEX('DATA INPUT - nonordered'!J:J,ROW(I12)))</f>
        <v>100</v>
      </c>
      <c r="J12" s="73">
        <f t="shared" si="2"/>
        <v>34</v>
      </c>
      <c r="K12" s="73">
        <f t="shared" si="3"/>
        <v>0</v>
      </c>
      <c r="L12" s="73">
        <f t="shared" si="0"/>
        <v>0</v>
      </c>
      <c r="M12" s="65">
        <f t="shared" si="1"/>
        <v>0.1209326819979295</v>
      </c>
    </row>
    <row r="13" spans="1:25" s="34" customFormat="1">
      <c r="A13" s="36" t="str" cm="1">
        <f t="array" ref="A13">IF(INDEX('DATA INPUT - nonordered'!A:A,ROW(A13))="","",INDEX('DATA INPUT - nonordered'!A:A,ROW(A13)))</f>
        <v>Indonesia</v>
      </c>
      <c r="B13" s="36" cm="1">
        <f t="array" ref="B13">IF(INDEX('DATA INPUT - nonordered'!B:B,ROW(B13))="","",INDEX('DATA INPUT - nonordered'!B:B,ROW(B13)))</f>
        <v>2017</v>
      </c>
      <c r="C13" s="36" t="str" cm="1">
        <f t="array" ref="C13">IF(INDEX('DATA INPUT - nonordered'!C:C,ROW(C13))="","",INDEX('DATA INPUT - nonordered'!C:C,ROW(C13)))</f>
        <v>Births attended by skilled health personnel (%)</v>
      </c>
      <c r="D13" s="36" t="str" cm="1">
        <f t="array" ref="D13">IF(INDEX('DATA INPUT - nonordered'!D:D,ROW(D13))="","",INDEX('DATA INPUT - nonordered'!D:D,ROW(D13)))</f>
        <v>Subnational region</v>
      </c>
      <c r="E13" s="36" t="str" cm="1">
        <f t="array" ref="E13">IF(INDEX('DATA INPUT - nonordered'!E:E,ROW(E13))="","",INDEX('DATA INPUT - nonordered'!E:E,ROW(E13)))</f>
        <v>central kalimantan</v>
      </c>
      <c r="F13" s="37" cm="1">
        <f t="array" ref="F13">IF(INDEX('DATA INPUT - nonordered'!F:F,ROW(F13))="","",INDEX('DATA INPUT - nonordered'!F:F,ROW(F13)))</f>
        <v>88.947299999999998</v>
      </c>
      <c r="G13" s="38" cm="1">
        <f t="array" ref="G13">IF(INDEX('DATA INPUT - nonordered'!H:H,ROW(G13))="","",INDEX('DATA INPUT - nonordered'!H:H,ROW(G13)))</f>
        <v>91.882739999999998</v>
      </c>
      <c r="H13" s="36" cm="1">
        <f t="array" ref="H13">IF(INDEX('DATA INPUT - nonordered'!I:I,ROW(H13))="","",INDEX('DATA INPUT - nonordered'!I:I,ROW(H13)))</f>
        <v>1</v>
      </c>
      <c r="I13" s="36" cm="1">
        <f t="array" ref="I13">IF(INDEX('DATA INPUT - nonordered'!J:J,ROW(I13))="","",INDEX('DATA INPUT - nonordered'!J:J,ROW(I13)))</f>
        <v>100</v>
      </c>
      <c r="J13" s="73">
        <f t="shared" si="2"/>
        <v>34</v>
      </c>
      <c r="K13" s="73">
        <f t="shared" si="3"/>
        <v>0</v>
      </c>
      <c r="L13" s="73">
        <f t="shared" si="0"/>
        <v>0</v>
      </c>
      <c r="M13" s="65">
        <f t="shared" si="1"/>
        <v>9.0934004975010609E-3</v>
      </c>
    </row>
    <row r="14" spans="1:25" s="34" customFormat="1">
      <c r="A14" s="36" t="str" cm="1">
        <f t="array" ref="A14">IF(INDEX('DATA INPUT - nonordered'!A:A,ROW(A14))="","",INDEX('DATA INPUT - nonordered'!A:A,ROW(A14)))</f>
        <v>Indonesia</v>
      </c>
      <c r="B14" s="36" cm="1">
        <f t="array" ref="B14">IF(INDEX('DATA INPUT - nonordered'!B:B,ROW(B14))="","",INDEX('DATA INPUT - nonordered'!B:B,ROW(B14)))</f>
        <v>2017</v>
      </c>
      <c r="C14" s="36" t="str" cm="1">
        <f t="array" ref="C14">IF(INDEX('DATA INPUT - nonordered'!C:C,ROW(C14))="","",INDEX('DATA INPUT - nonordered'!C:C,ROW(C14)))</f>
        <v>Births attended by skilled health personnel (%)</v>
      </c>
      <c r="D14" s="36" t="str" cm="1">
        <f t="array" ref="D14">IF(INDEX('DATA INPUT - nonordered'!D:D,ROW(D14))="","",INDEX('DATA INPUT - nonordered'!D:D,ROW(D14)))</f>
        <v>Subnational region</v>
      </c>
      <c r="E14" s="36" t="str" cm="1">
        <f t="array" ref="E14">IF(INDEX('DATA INPUT - nonordered'!E:E,ROW(E14))="","",INDEX('DATA INPUT - nonordered'!E:E,ROW(E14)))</f>
        <v>central sulawesi</v>
      </c>
      <c r="F14" s="37" cm="1">
        <f t="array" ref="F14">IF(INDEX('DATA INPUT - nonordered'!F:F,ROW(F14))="","",INDEX('DATA INPUT - nonordered'!F:F,ROW(F14)))</f>
        <v>86.671959999999999</v>
      </c>
      <c r="G14" s="38" cm="1">
        <f t="array" ref="G14">IF(INDEX('DATA INPUT - nonordered'!H:H,ROW(G14))="","",INDEX('DATA INPUT - nonordered'!H:H,ROW(G14)))</f>
        <v>124.611</v>
      </c>
      <c r="H14" s="36" cm="1">
        <f t="array" ref="H14">IF(INDEX('DATA INPUT - nonordered'!I:I,ROW(H14))="","",INDEX('DATA INPUT - nonordered'!I:I,ROW(H14)))</f>
        <v>1</v>
      </c>
      <c r="I14" s="36" cm="1">
        <f t="array" ref="I14">IF(INDEX('DATA INPUT - nonordered'!J:J,ROW(I14))="","",INDEX('DATA INPUT - nonordered'!J:J,ROW(I14)))</f>
        <v>100</v>
      </c>
      <c r="J14" s="73">
        <f t="shared" si="2"/>
        <v>34</v>
      </c>
      <c r="K14" s="73">
        <f t="shared" si="3"/>
        <v>0</v>
      </c>
      <c r="L14" s="73">
        <f t="shared" si="0"/>
        <v>0</v>
      </c>
      <c r="M14" s="65">
        <f t="shared" si="1"/>
        <v>1.2332432940007066E-2</v>
      </c>
    </row>
    <row r="15" spans="1:25" s="34" customFormat="1">
      <c r="A15" s="36" t="str" cm="1">
        <f t="array" ref="A15">IF(INDEX('DATA INPUT - nonordered'!A:A,ROW(A15))="","",INDEX('DATA INPUT - nonordered'!A:A,ROW(A15)))</f>
        <v>Indonesia</v>
      </c>
      <c r="B15" s="36" cm="1">
        <f t="array" ref="B15">IF(INDEX('DATA INPUT - nonordered'!B:B,ROW(B15))="","",INDEX('DATA INPUT - nonordered'!B:B,ROW(B15)))</f>
        <v>2017</v>
      </c>
      <c r="C15" s="36" t="str" cm="1">
        <f t="array" ref="C15">IF(INDEX('DATA INPUT - nonordered'!C:C,ROW(C15))="","",INDEX('DATA INPUT - nonordered'!C:C,ROW(C15)))</f>
        <v>Births attended by skilled health personnel (%)</v>
      </c>
      <c r="D15" s="36" t="str" cm="1">
        <f t="array" ref="D15">IF(INDEX('DATA INPUT - nonordered'!D:D,ROW(D15))="","",INDEX('DATA INPUT - nonordered'!D:D,ROW(D15)))</f>
        <v>Subnational region</v>
      </c>
      <c r="E15" s="36" t="str" cm="1">
        <f t="array" ref="E15">IF(INDEX('DATA INPUT - nonordered'!E:E,ROW(E15))="","",INDEX('DATA INPUT - nonordered'!E:E,ROW(E15)))</f>
        <v>east java</v>
      </c>
      <c r="F15" s="37" cm="1">
        <f t="array" ref="F15">IF(INDEX('DATA INPUT - nonordered'!F:F,ROW(F15))="","",INDEX('DATA INPUT - nonordered'!F:F,ROW(F15)))</f>
        <v>97.098179999999999</v>
      </c>
      <c r="G15" s="38" cm="1">
        <f t="array" ref="G15">IF(INDEX('DATA INPUT - nonordered'!H:H,ROW(G15))="","",INDEX('DATA INPUT - nonordered'!H:H,ROW(G15)))</f>
        <v>1257.4490000000001</v>
      </c>
      <c r="H15" s="36" cm="1">
        <f t="array" ref="H15">IF(INDEX('DATA INPUT - nonordered'!I:I,ROW(H15))="","",INDEX('DATA INPUT - nonordered'!I:I,ROW(H15)))</f>
        <v>1</v>
      </c>
      <c r="I15" s="36" cm="1">
        <f t="array" ref="I15">IF(INDEX('DATA INPUT - nonordered'!J:J,ROW(I15))="","",INDEX('DATA INPUT - nonordered'!J:J,ROW(I15)))</f>
        <v>100</v>
      </c>
      <c r="J15" s="73">
        <f t="shared" si="2"/>
        <v>34</v>
      </c>
      <c r="K15" s="73">
        <f t="shared" si="3"/>
        <v>0</v>
      </c>
      <c r="L15" s="73">
        <f t="shared" si="0"/>
        <v>0</v>
      </c>
      <c r="M15" s="65">
        <f t="shared" si="1"/>
        <v>0.12444652131817371</v>
      </c>
    </row>
    <row r="16" spans="1:25" s="34" customFormat="1">
      <c r="A16" s="36" t="str" cm="1">
        <f t="array" ref="A16">IF(INDEX('DATA INPUT - nonordered'!A:A,ROW(A16))="","",INDEX('DATA INPUT - nonordered'!A:A,ROW(A16)))</f>
        <v>Indonesia</v>
      </c>
      <c r="B16" s="36" cm="1">
        <f t="array" ref="B16">IF(INDEX('DATA INPUT - nonordered'!B:B,ROW(B16))="","",INDEX('DATA INPUT - nonordered'!B:B,ROW(B16)))</f>
        <v>2017</v>
      </c>
      <c r="C16" s="36" t="str" cm="1">
        <f t="array" ref="C16">IF(INDEX('DATA INPUT - nonordered'!C:C,ROW(C16))="","",INDEX('DATA INPUT - nonordered'!C:C,ROW(C16)))</f>
        <v>Births attended by skilled health personnel (%)</v>
      </c>
      <c r="D16" s="36" t="str" cm="1">
        <f t="array" ref="D16">IF(INDEX('DATA INPUT - nonordered'!D:D,ROW(D16))="","",INDEX('DATA INPUT - nonordered'!D:D,ROW(D16)))</f>
        <v>Subnational region</v>
      </c>
      <c r="E16" s="36" t="str" cm="1">
        <f t="array" ref="E16">IF(INDEX('DATA INPUT - nonordered'!E:E,ROW(E16))="","",INDEX('DATA INPUT - nonordered'!E:E,ROW(E16)))</f>
        <v>east kalimantan</v>
      </c>
      <c r="F16" s="37" cm="1">
        <f t="array" ref="F16">IF(INDEX('DATA INPUT - nonordered'!F:F,ROW(F16))="","",INDEX('DATA INPUT - nonordered'!F:F,ROW(F16)))</f>
        <v>96.59196</v>
      </c>
      <c r="G16" s="38" cm="1">
        <f t="array" ref="G16">IF(INDEX('DATA INPUT - nonordered'!H:H,ROW(G16))="","",INDEX('DATA INPUT - nonordered'!H:H,ROW(G16)))</f>
        <v>138.3835</v>
      </c>
      <c r="H16" s="36" cm="1">
        <f t="array" ref="H16">IF(INDEX('DATA INPUT - nonordered'!I:I,ROW(H16))="","",INDEX('DATA INPUT - nonordered'!I:I,ROW(H16)))</f>
        <v>1</v>
      </c>
      <c r="I16" s="36" cm="1">
        <f t="array" ref="I16">IF(INDEX('DATA INPUT - nonordered'!J:J,ROW(I16))="","",INDEX('DATA INPUT - nonordered'!J:J,ROW(I16)))</f>
        <v>100</v>
      </c>
      <c r="J16" s="73">
        <f t="shared" si="2"/>
        <v>34</v>
      </c>
      <c r="K16" s="73">
        <f t="shared" si="3"/>
        <v>0</v>
      </c>
      <c r="L16" s="73">
        <f t="shared" si="0"/>
        <v>0</v>
      </c>
      <c r="M16" s="65">
        <f t="shared" si="1"/>
        <v>1.3695462148233042E-2</v>
      </c>
    </row>
    <row r="17" spans="1:13" s="34" customFormat="1">
      <c r="A17" s="36" t="str" cm="1">
        <f t="array" ref="A17">IF(INDEX('DATA INPUT - nonordered'!A:A,ROW(A17))="","",INDEX('DATA INPUT - nonordered'!A:A,ROW(A17)))</f>
        <v>Indonesia</v>
      </c>
      <c r="B17" s="36" cm="1">
        <f t="array" ref="B17">IF(INDEX('DATA INPUT - nonordered'!B:B,ROW(B17))="","",INDEX('DATA INPUT - nonordered'!B:B,ROW(B17)))</f>
        <v>2017</v>
      </c>
      <c r="C17" s="36" t="str" cm="1">
        <f t="array" ref="C17">IF(INDEX('DATA INPUT - nonordered'!C:C,ROW(C17))="","",INDEX('DATA INPUT - nonordered'!C:C,ROW(C17)))</f>
        <v>Births attended by skilled health personnel (%)</v>
      </c>
      <c r="D17" s="36" t="str" cm="1">
        <f t="array" ref="D17">IF(INDEX('DATA INPUT - nonordered'!D:D,ROW(D17))="","",INDEX('DATA INPUT - nonordered'!D:D,ROW(D17)))</f>
        <v>Subnational region</v>
      </c>
      <c r="E17" s="36" t="str" cm="1">
        <f t="array" ref="E17">IF(INDEX('DATA INPUT - nonordered'!E:E,ROW(E17))="","",INDEX('DATA INPUT - nonordered'!E:E,ROW(E17)))</f>
        <v>east nusa tenggara</v>
      </c>
      <c r="F17" s="37" cm="1">
        <f t="array" ref="F17">IF(INDEX('DATA INPUT - nonordered'!F:F,ROW(F17))="","",INDEX('DATA INPUT - nonordered'!F:F,ROW(F17)))</f>
        <v>75.433409999999995</v>
      </c>
      <c r="G17" s="38" cm="1">
        <f t="array" ref="G17">IF(INDEX('DATA INPUT - nonordered'!H:H,ROW(G17))="","",INDEX('DATA INPUT - nonordered'!H:H,ROW(G17)))</f>
        <v>252.12610000000001</v>
      </c>
      <c r="H17" s="36" cm="1">
        <f t="array" ref="H17">IF(INDEX('DATA INPUT - nonordered'!I:I,ROW(H17))="","",INDEX('DATA INPUT - nonordered'!I:I,ROW(H17)))</f>
        <v>1</v>
      </c>
      <c r="I17" s="36" cm="1">
        <f t="array" ref="I17">IF(INDEX('DATA INPUT - nonordered'!J:J,ROW(I17))="","",INDEX('DATA INPUT - nonordered'!J:J,ROW(I17)))</f>
        <v>100</v>
      </c>
      <c r="J17" s="73">
        <f t="shared" si="2"/>
        <v>34</v>
      </c>
      <c r="K17" s="73">
        <f t="shared" si="3"/>
        <v>0</v>
      </c>
      <c r="L17" s="73">
        <f t="shared" si="0"/>
        <v>0</v>
      </c>
      <c r="M17" s="65">
        <f t="shared" si="1"/>
        <v>2.4952277252213009E-2</v>
      </c>
    </row>
    <row r="18" spans="1:13" s="34" customFormat="1">
      <c r="A18" s="36" t="str" cm="1">
        <f t="array" ref="A18">IF(INDEX('DATA INPUT - nonordered'!A:A,ROW(A18))="","",INDEX('DATA INPUT - nonordered'!A:A,ROW(A18)))</f>
        <v>Indonesia</v>
      </c>
      <c r="B18" s="36" cm="1">
        <f t="array" ref="B18">IF(INDEX('DATA INPUT - nonordered'!B:B,ROW(B18))="","",INDEX('DATA INPUT - nonordered'!B:B,ROW(B18)))</f>
        <v>2017</v>
      </c>
      <c r="C18" s="36" t="str" cm="1">
        <f t="array" ref="C18">IF(INDEX('DATA INPUT - nonordered'!C:C,ROW(C18))="","",INDEX('DATA INPUT - nonordered'!C:C,ROW(C18)))</f>
        <v>Births attended by skilled health personnel (%)</v>
      </c>
      <c r="D18" s="36" t="str" cm="1">
        <f t="array" ref="D18">IF(INDEX('DATA INPUT - nonordered'!D:D,ROW(D18))="","",INDEX('DATA INPUT - nonordered'!D:D,ROW(D18)))</f>
        <v>Subnational region</v>
      </c>
      <c r="E18" s="36" t="str" cm="1">
        <f t="array" ref="E18">IF(INDEX('DATA INPUT - nonordered'!E:E,ROW(E18))="","",INDEX('DATA INPUT - nonordered'!E:E,ROW(E18)))</f>
        <v>gorontalo</v>
      </c>
      <c r="F18" s="37" cm="1">
        <f t="array" ref="F18">IF(INDEX('DATA INPUT - nonordered'!F:F,ROW(F18))="","",INDEX('DATA INPUT - nonordered'!F:F,ROW(F18)))</f>
        <v>92.834019999999995</v>
      </c>
      <c r="G18" s="38" cm="1">
        <f t="array" ref="G18">IF(INDEX('DATA INPUT - nonordered'!H:H,ROW(G18))="","",INDEX('DATA INPUT - nonordered'!H:H,ROW(G18)))</f>
        <v>47.248840000000001</v>
      </c>
      <c r="H18" s="36" cm="1">
        <f t="array" ref="H18">IF(INDEX('DATA INPUT - nonordered'!I:I,ROW(H18))="","",INDEX('DATA INPUT - nonordered'!I:I,ROW(H18)))</f>
        <v>1</v>
      </c>
      <c r="I18" s="36" cm="1">
        <f t="array" ref="I18">IF(INDEX('DATA INPUT - nonordered'!J:J,ROW(I18))="","",INDEX('DATA INPUT - nonordered'!J:J,ROW(I18)))</f>
        <v>100</v>
      </c>
      <c r="J18" s="73">
        <f t="shared" si="2"/>
        <v>34</v>
      </c>
      <c r="K18" s="73">
        <f t="shared" si="3"/>
        <v>0</v>
      </c>
      <c r="L18" s="73">
        <f t="shared" si="0"/>
        <v>0</v>
      </c>
      <c r="M18" s="65">
        <f t="shared" si="1"/>
        <v>4.6760972208964172E-3</v>
      </c>
    </row>
    <row r="19" spans="1:13" s="34" customFormat="1">
      <c r="A19" s="36" t="str" cm="1">
        <f t="array" ref="A19">IF(INDEX('DATA INPUT - nonordered'!A:A,ROW(A19))="","",INDEX('DATA INPUT - nonordered'!A:A,ROW(A19)))</f>
        <v>Indonesia</v>
      </c>
      <c r="B19" s="36" cm="1">
        <f t="array" ref="B19">IF(INDEX('DATA INPUT - nonordered'!B:B,ROW(B19))="","",INDEX('DATA INPUT - nonordered'!B:B,ROW(B19)))</f>
        <v>2017</v>
      </c>
      <c r="C19" s="36" t="str" cm="1">
        <f t="array" ref="C19">IF(INDEX('DATA INPUT - nonordered'!C:C,ROW(C19))="","",INDEX('DATA INPUT - nonordered'!C:C,ROW(C19)))</f>
        <v>Births attended by skilled health personnel (%)</v>
      </c>
      <c r="D19" s="36" t="str" cm="1">
        <f t="array" ref="D19">IF(INDEX('DATA INPUT - nonordered'!D:D,ROW(D19))="","",INDEX('DATA INPUT - nonordered'!D:D,ROW(D19)))</f>
        <v>Subnational region</v>
      </c>
      <c r="E19" s="36" t="str" cm="1">
        <f t="array" ref="E19">IF(INDEX('DATA INPUT - nonordered'!E:E,ROW(E19))="","",INDEX('DATA INPUT - nonordered'!E:E,ROW(E19)))</f>
        <v>jakarta</v>
      </c>
      <c r="F19" s="37" cm="1">
        <f t="array" ref="F19">IF(INDEX('DATA INPUT - nonordered'!F:F,ROW(F19))="","",INDEX('DATA INPUT - nonordered'!F:F,ROW(F19)))</f>
        <v>98.557959999999994</v>
      </c>
      <c r="G19" s="38" cm="1">
        <f t="array" ref="G19">IF(INDEX('DATA INPUT - nonordered'!H:H,ROW(G19))="","",INDEX('DATA INPUT - nonordered'!H:H,ROW(G19)))</f>
        <v>364.84570000000002</v>
      </c>
      <c r="H19" s="36" cm="1">
        <f t="array" ref="H19">IF(INDEX('DATA INPUT - nonordered'!I:I,ROW(H19))="","",INDEX('DATA INPUT - nonordered'!I:I,ROW(H19)))</f>
        <v>1</v>
      </c>
      <c r="I19" s="36" cm="1">
        <f t="array" ref="I19">IF(INDEX('DATA INPUT - nonordered'!J:J,ROW(I19))="","",INDEX('DATA INPUT - nonordered'!J:J,ROW(I19)))</f>
        <v>100</v>
      </c>
      <c r="J19" s="73">
        <f t="shared" si="2"/>
        <v>34</v>
      </c>
      <c r="K19" s="73">
        <f t="shared" si="3"/>
        <v>0</v>
      </c>
      <c r="L19" s="73">
        <f t="shared" si="0"/>
        <v>0</v>
      </c>
      <c r="M19" s="65">
        <f t="shared" si="1"/>
        <v>3.610784865461264E-2</v>
      </c>
    </row>
    <row r="20" spans="1:13" s="34" customFormat="1">
      <c r="A20" s="36" t="str" cm="1">
        <f t="array" ref="A20">IF(INDEX('DATA INPUT - nonordered'!A:A,ROW(A20))="","",INDEX('DATA INPUT - nonordered'!A:A,ROW(A20)))</f>
        <v>Indonesia</v>
      </c>
      <c r="B20" s="36" cm="1">
        <f t="array" ref="B20">IF(INDEX('DATA INPUT - nonordered'!B:B,ROW(B20))="","",INDEX('DATA INPUT - nonordered'!B:B,ROW(B20)))</f>
        <v>2017</v>
      </c>
      <c r="C20" s="36" t="str" cm="1">
        <f t="array" ref="C20">IF(INDEX('DATA INPUT - nonordered'!C:C,ROW(C20))="","",INDEX('DATA INPUT - nonordered'!C:C,ROW(C20)))</f>
        <v>Births attended by skilled health personnel (%)</v>
      </c>
      <c r="D20" s="36" t="str" cm="1">
        <f t="array" ref="D20">IF(INDEX('DATA INPUT - nonordered'!D:D,ROW(D20))="","",INDEX('DATA INPUT - nonordered'!D:D,ROW(D20)))</f>
        <v>Subnational region</v>
      </c>
      <c r="E20" s="36" t="str" cm="1">
        <f t="array" ref="E20">IF(INDEX('DATA INPUT - nonordered'!E:E,ROW(E20))="","",INDEX('DATA INPUT - nonordered'!E:E,ROW(E20)))</f>
        <v>jambi</v>
      </c>
      <c r="F20" s="37" cm="1">
        <f t="array" ref="F20">IF(INDEX('DATA INPUT - nonordered'!F:F,ROW(F20))="","",INDEX('DATA INPUT - nonordered'!F:F,ROW(F20)))</f>
        <v>87.839749999999995</v>
      </c>
      <c r="G20" s="38" cm="1">
        <f t="array" ref="G20">IF(INDEX('DATA INPUT - nonordered'!H:H,ROW(G20))="","",INDEX('DATA INPUT - nonordered'!H:H,ROW(G20)))</f>
        <v>136.16909999999999</v>
      </c>
      <c r="H20" s="36" cm="1">
        <f t="array" ref="H20">IF(INDEX('DATA INPUT - nonordered'!I:I,ROW(H20))="","",INDEX('DATA INPUT - nonordered'!I:I,ROW(H20)))</f>
        <v>1</v>
      </c>
      <c r="I20" s="36" cm="1">
        <f t="array" ref="I20">IF(INDEX('DATA INPUT - nonordered'!J:J,ROW(I20))="","",INDEX('DATA INPUT - nonordered'!J:J,ROW(I20)))</f>
        <v>100</v>
      </c>
      <c r="J20" s="73">
        <f t="shared" si="2"/>
        <v>34</v>
      </c>
      <c r="K20" s="73">
        <f t="shared" si="3"/>
        <v>0</v>
      </c>
      <c r="L20" s="73">
        <f t="shared" si="0"/>
        <v>0</v>
      </c>
      <c r="M20" s="65">
        <f t="shared" si="1"/>
        <v>1.3476308626454454E-2</v>
      </c>
    </row>
    <row r="21" spans="1:13" s="34" customFormat="1">
      <c r="A21" s="36" t="str" cm="1">
        <f t="array" ref="A21">IF(INDEX('DATA INPUT - nonordered'!A:A,ROW(A21))="","",INDEX('DATA INPUT - nonordered'!A:A,ROW(A21)))</f>
        <v>Indonesia</v>
      </c>
      <c r="B21" s="36" cm="1">
        <f t="array" ref="B21">IF(INDEX('DATA INPUT - nonordered'!B:B,ROW(B21))="","",INDEX('DATA INPUT - nonordered'!B:B,ROW(B21)))</f>
        <v>2017</v>
      </c>
      <c r="C21" s="36" t="str" cm="1">
        <f t="array" ref="C21">IF(INDEX('DATA INPUT - nonordered'!C:C,ROW(C21))="","",INDEX('DATA INPUT - nonordered'!C:C,ROW(C21)))</f>
        <v>Births attended by skilled health personnel (%)</v>
      </c>
      <c r="D21" s="36" t="str" cm="1">
        <f t="array" ref="D21">IF(INDEX('DATA INPUT - nonordered'!D:D,ROW(D21))="","",INDEX('DATA INPUT - nonordered'!D:D,ROW(D21)))</f>
        <v>Subnational region</v>
      </c>
      <c r="E21" s="36" t="str" cm="1">
        <f t="array" ref="E21">IF(INDEX('DATA INPUT - nonordered'!E:E,ROW(E21))="","",INDEX('DATA INPUT - nonordered'!E:E,ROW(E21)))</f>
        <v>lampung</v>
      </c>
      <c r="F21" s="37" cm="1">
        <f t="array" ref="F21">IF(INDEX('DATA INPUT - nonordered'!F:F,ROW(F21))="","",INDEX('DATA INPUT - nonordered'!F:F,ROW(F21)))</f>
        <v>91.875029999999995</v>
      </c>
      <c r="G21" s="38" cm="1">
        <f t="array" ref="G21">IF(INDEX('DATA INPUT - nonordered'!H:H,ROW(G21))="","",INDEX('DATA INPUT - nonordered'!H:H,ROW(G21)))</f>
        <v>304.16480000000001</v>
      </c>
      <c r="H21" s="36" cm="1">
        <f t="array" ref="H21">IF(INDEX('DATA INPUT - nonordered'!I:I,ROW(H21))="","",INDEX('DATA INPUT - nonordered'!I:I,ROW(H21)))</f>
        <v>1</v>
      </c>
      <c r="I21" s="36" cm="1">
        <f t="array" ref="I21">IF(INDEX('DATA INPUT - nonordered'!J:J,ROW(I21))="","",INDEX('DATA INPUT - nonordered'!J:J,ROW(I21)))</f>
        <v>100</v>
      </c>
      <c r="J21" s="73">
        <f t="shared" si="2"/>
        <v>34</v>
      </c>
      <c r="K21" s="73">
        <f t="shared" si="3"/>
        <v>0</v>
      </c>
      <c r="L21" s="73">
        <f t="shared" si="0"/>
        <v>0</v>
      </c>
      <c r="M21" s="65">
        <f t="shared" si="1"/>
        <v>3.0102414704244899E-2</v>
      </c>
    </row>
    <row r="22" spans="1:13" s="34" customFormat="1">
      <c r="A22" s="36" t="str" cm="1">
        <f t="array" ref="A22">IF(INDEX('DATA INPUT - nonordered'!A:A,ROW(A22))="","",INDEX('DATA INPUT - nonordered'!A:A,ROW(A22)))</f>
        <v>Indonesia</v>
      </c>
      <c r="B22" s="36" cm="1">
        <f t="array" ref="B22">IF(INDEX('DATA INPUT - nonordered'!B:B,ROW(B22))="","",INDEX('DATA INPUT - nonordered'!B:B,ROW(B22)))</f>
        <v>2017</v>
      </c>
      <c r="C22" s="36" t="str" cm="1">
        <f t="array" ref="C22">IF(INDEX('DATA INPUT - nonordered'!C:C,ROW(C22))="","",INDEX('DATA INPUT - nonordered'!C:C,ROW(C22)))</f>
        <v>Births attended by skilled health personnel (%)</v>
      </c>
      <c r="D22" s="36" t="str" cm="1">
        <f t="array" ref="D22">IF(INDEX('DATA INPUT - nonordered'!D:D,ROW(D22))="","",INDEX('DATA INPUT - nonordered'!D:D,ROW(D22)))</f>
        <v>Subnational region</v>
      </c>
      <c r="E22" s="36" t="str" cm="1">
        <f t="array" ref="E22">IF(INDEX('DATA INPUT - nonordered'!E:E,ROW(E22))="","",INDEX('DATA INPUT - nonordered'!E:E,ROW(E22)))</f>
        <v>maluku</v>
      </c>
      <c r="F22" s="37" cm="1">
        <f t="array" ref="F22">IF(INDEX('DATA INPUT - nonordered'!F:F,ROW(F22))="","",INDEX('DATA INPUT - nonordered'!F:F,ROW(F22)))</f>
        <v>74.123379999999997</v>
      </c>
      <c r="G22" s="38" cm="1">
        <f t="array" ref="G22">IF(INDEX('DATA INPUT - nonordered'!H:H,ROW(G22))="","",INDEX('DATA INPUT - nonordered'!H:H,ROW(G22)))</f>
        <v>85.010509999999996</v>
      </c>
      <c r="H22" s="36" cm="1">
        <f t="array" ref="H22">IF(INDEX('DATA INPUT - nonordered'!I:I,ROW(H22))="","",INDEX('DATA INPUT - nonordered'!I:I,ROW(H22)))</f>
        <v>1</v>
      </c>
      <c r="I22" s="36" cm="1">
        <f t="array" ref="I22">IF(INDEX('DATA INPUT - nonordered'!J:J,ROW(I22))="","",INDEX('DATA INPUT - nonordered'!J:J,ROW(I22)))</f>
        <v>100</v>
      </c>
      <c r="J22" s="73">
        <f t="shared" si="2"/>
        <v>34</v>
      </c>
      <c r="K22" s="73">
        <f t="shared" si="3"/>
        <v>0</v>
      </c>
      <c r="L22" s="73">
        <f t="shared" si="0"/>
        <v>0</v>
      </c>
      <c r="M22" s="65">
        <f t="shared" si="1"/>
        <v>8.4132734170402294E-3</v>
      </c>
    </row>
    <row r="23" spans="1:13" s="34" customFormat="1">
      <c r="A23" s="36" t="str" cm="1">
        <f t="array" ref="A23">IF(INDEX('DATA INPUT - nonordered'!A:A,ROW(A23))="","",INDEX('DATA INPUT - nonordered'!A:A,ROW(A23)))</f>
        <v>Indonesia</v>
      </c>
      <c r="B23" s="36" cm="1">
        <f t="array" ref="B23">IF(INDEX('DATA INPUT - nonordered'!B:B,ROW(B23))="","",INDEX('DATA INPUT - nonordered'!B:B,ROW(B23)))</f>
        <v>2017</v>
      </c>
      <c r="C23" s="36" t="str" cm="1">
        <f t="array" ref="C23">IF(INDEX('DATA INPUT - nonordered'!C:C,ROW(C23))="","",INDEX('DATA INPUT - nonordered'!C:C,ROW(C23)))</f>
        <v>Births attended by skilled health personnel (%)</v>
      </c>
      <c r="D23" s="36" t="str" cm="1">
        <f t="array" ref="D23">IF(INDEX('DATA INPUT - nonordered'!D:D,ROW(D23))="","",INDEX('DATA INPUT - nonordered'!D:D,ROW(D23)))</f>
        <v>Subnational region</v>
      </c>
      <c r="E23" s="36" t="str" cm="1">
        <f t="array" ref="E23">IF(INDEX('DATA INPUT - nonordered'!E:E,ROW(E23))="","",INDEX('DATA INPUT - nonordered'!E:E,ROW(E23)))</f>
        <v>north kalimantan</v>
      </c>
      <c r="F23" s="37" cm="1">
        <f t="array" ref="F23">IF(INDEX('DATA INPUT - nonordered'!F:F,ROW(F23))="","",INDEX('DATA INPUT - nonordered'!F:F,ROW(F23)))</f>
        <v>90.53304</v>
      </c>
      <c r="G23" s="38" cm="1">
        <f t="array" ref="G23">IF(INDEX('DATA INPUT - nonordered'!H:H,ROW(G23))="","",INDEX('DATA INPUT - nonordered'!H:H,ROW(G23)))</f>
        <v>26.3322</v>
      </c>
      <c r="H23" s="36" cm="1">
        <f t="array" ref="H23">IF(INDEX('DATA INPUT - nonordered'!I:I,ROW(H23))="","",INDEX('DATA INPUT - nonordered'!I:I,ROW(H23)))</f>
        <v>1</v>
      </c>
      <c r="I23" s="36" cm="1">
        <f t="array" ref="I23">IF(INDEX('DATA INPUT - nonordered'!J:J,ROW(I23))="","",INDEX('DATA INPUT - nonordered'!J:J,ROW(I23)))</f>
        <v>100</v>
      </c>
      <c r="J23" s="73">
        <f t="shared" si="2"/>
        <v>34</v>
      </c>
      <c r="K23" s="73">
        <f t="shared" si="3"/>
        <v>0</v>
      </c>
      <c r="L23" s="73">
        <f t="shared" si="0"/>
        <v>0</v>
      </c>
      <c r="M23" s="65">
        <f t="shared" si="1"/>
        <v>2.6060306928188848E-3</v>
      </c>
    </row>
    <row r="24" spans="1:13" s="34" customFormat="1">
      <c r="A24" s="36" t="str" cm="1">
        <f t="array" ref="A24">IF(INDEX('DATA INPUT - nonordered'!A:A,ROW(A24))="","",INDEX('DATA INPUT - nonordered'!A:A,ROW(A24)))</f>
        <v>Indonesia</v>
      </c>
      <c r="B24" s="36" cm="1">
        <f t="array" ref="B24">IF(INDEX('DATA INPUT - nonordered'!B:B,ROW(B24))="","",INDEX('DATA INPUT - nonordered'!B:B,ROW(B24)))</f>
        <v>2017</v>
      </c>
      <c r="C24" s="36" t="str" cm="1">
        <f t="array" ref="C24">IF(INDEX('DATA INPUT - nonordered'!C:C,ROW(C24))="","",INDEX('DATA INPUT - nonordered'!C:C,ROW(C24)))</f>
        <v>Births attended by skilled health personnel (%)</v>
      </c>
      <c r="D24" s="36" t="str" cm="1">
        <f t="array" ref="D24">IF(INDEX('DATA INPUT - nonordered'!D:D,ROW(D24))="","",INDEX('DATA INPUT - nonordered'!D:D,ROW(D24)))</f>
        <v>Subnational region</v>
      </c>
      <c r="E24" s="36" t="str" cm="1">
        <f t="array" ref="E24">IF(INDEX('DATA INPUT - nonordered'!E:E,ROW(E24))="","",INDEX('DATA INPUT - nonordered'!E:E,ROW(E24)))</f>
        <v>north maluku</v>
      </c>
      <c r="F24" s="37" cm="1">
        <f t="array" ref="F24">IF(INDEX('DATA INPUT - nonordered'!F:F,ROW(F24))="","",INDEX('DATA INPUT - nonordered'!F:F,ROW(F24)))</f>
        <v>73.375399999999999</v>
      </c>
      <c r="G24" s="38" cm="1">
        <f t="array" ref="G24">IF(INDEX('DATA INPUT - nonordered'!H:H,ROW(G24))="","",INDEX('DATA INPUT - nonordered'!H:H,ROW(G24)))</f>
        <v>51.94059</v>
      </c>
      <c r="H24" s="36" cm="1">
        <f t="array" ref="H24">IF(INDEX('DATA INPUT - nonordered'!I:I,ROW(H24))="","",INDEX('DATA INPUT - nonordered'!I:I,ROW(H24)))</f>
        <v>1</v>
      </c>
      <c r="I24" s="36" cm="1">
        <f t="array" ref="I24">IF(INDEX('DATA INPUT - nonordered'!J:J,ROW(I24))="","",INDEX('DATA INPUT - nonordered'!J:J,ROW(I24)))</f>
        <v>100</v>
      </c>
      <c r="J24" s="73">
        <f t="shared" si="2"/>
        <v>34</v>
      </c>
      <c r="K24" s="73">
        <f t="shared" si="3"/>
        <v>0</v>
      </c>
      <c r="L24" s="73">
        <f t="shared" si="0"/>
        <v>0</v>
      </c>
      <c r="M24" s="65">
        <f t="shared" si="1"/>
        <v>5.1404277554902983E-3</v>
      </c>
    </row>
    <row r="25" spans="1:13" s="34" customFormat="1">
      <c r="A25" s="36" t="str" cm="1">
        <f t="array" ref="A25">IF(INDEX('DATA INPUT - nonordered'!A:A,ROW(A25))="","",INDEX('DATA INPUT - nonordered'!A:A,ROW(A25)))</f>
        <v>Indonesia</v>
      </c>
      <c r="B25" s="36" cm="1">
        <f t="array" ref="B25">IF(INDEX('DATA INPUT - nonordered'!B:B,ROW(B25))="","",INDEX('DATA INPUT - nonordered'!B:B,ROW(B25)))</f>
        <v>2017</v>
      </c>
      <c r="C25" s="36" t="str" cm="1">
        <f t="array" ref="C25">IF(INDEX('DATA INPUT - nonordered'!C:C,ROW(C25))="","",INDEX('DATA INPUT - nonordered'!C:C,ROW(C25)))</f>
        <v>Births attended by skilled health personnel (%)</v>
      </c>
      <c r="D25" s="36" t="str" cm="1">
        <f t="array" ref="D25">IF(INDEX('DATA INPUT - nonordered'!D:D,ROW(D25))="","",INDEX('DATA INPUT - nonordered'!D:D,ROW(D25)))</f>
        <v>Subnational region</v>
      </c>
      <c r="E25" s="36" t="str" cm="1">
        <f t="array" ref="E25">IF(INDEX('DATA INPUT - nonordered'!E:E,ROW(E25))="","",INDEX('DATA INPUT - nonordered'!E:E,ROW(E25)))</f>
        <v>north sulawesi</v>
      </c>
      <c r="F25" s="37" cm="1">
        <f t="array" ref="F25">IF(INDEX('DATA INPUT - nonordered'!F:F,ROW(F25))="","",INDEX('DATA INPUT - nonordered'!F:F,ROW(F25)))</f>
        <v>96.028989999999993</v>
      </c>
      <c r="G25" s="38" cm="1">
        <f t="array" ref="G25">IF(INDEX('DATA INPUT - nonordered'!H:H,ROW(G25))="","",INDEX('DATA INPUT - nonordered'!H:H,ROW(G25)))</f>
        <v>74.518829999999994</v>
      </c>
      <c r="H25" s="36" cm="1">
        <f t="array" ref="H25">IF(INDEX('DATA INPUT - nonordered'!I:I,ROW(H25))="","",INDEX('DATA INPUT - nonordered'!I:I,ROW(H25)))</f>
        <v>1</v>
      </c>
      <c r="I25" s="36" cm="1">
        <f t="array" ref="I25">IF(INDEX('DATA INPUT - nonordered'!J:J,ROW(I25))="","",INDEX('DATA INPUT - nonordered'!J:J,ROW(I25)))</f>
        <v>100</v>
      </c>
      <c r="J25" s="73">
        <f t="shared" si="2"/>
        <v>34</v>
      </c>
      <c r="K25" s="73">
        <f t="shared" si="3"/>
        <v>0</v>
      </c>
      <c r="L25" s="73">
        <f t="shared" si="0"/>
        <v>0</v>
      </c>
      <c r="M25" s="65">
        <f t="shared" si="1"/>
        <v>7.3749385988619515E-3</v>
      </c>
    </row>
    <row r="26" spans="1:13" s="34" customFormat="1">
      <c r="A26" s="36" t="str" cm="1">
        <f t="array" ref="A26">IF(INDEX('DATA INPUT - nonordered'!A:A,ROW(A26))="","",INDEX('DATA INPUT - nonordered'!A:A,ROW(A26)))</f>
        <v>Indonesia</v>
      </c>
      <c r="B26" s="36" cm="1">
        <f t="array" ref="B26">IF(INDEX('DATA INPUT - nonordered'!B:B,ROW(B26))="","",INDEX('DATA INPUT - nonordered'!B:B,ROW(B26)))</f>
        <v>2017</v>
      </c>
      <c r="C26" s="36" t="str" cm="1">
        <f t="array" ref="C26">IF(INDEX('DATA INPUT - nonordered'!C:C,ROW(C26))="","",INDEX('DATA INPUT - nonordered'!C:C,ROW(C26)))</f>
        <v>Births attended by skilled health personnel (%)</v>
      </c>
      <c r="D26" s="36" t="str" cm="1">
        <f t="array" ref="D26">IF(INDEX('DATA INPUT - nonordered'!D:D,ROW(D26))="","",INDEX('DATA INPUT - nonordered'!D:D,ROW(D26)))</f>
        <v>Subnational region</v>
      </c>
      <c r="E26" s="36" t="str" cm="1">
        <f t="array" ref="E26">IF(INDEX('DATA INPUT - nonordered'!E:E,ROW(E26))="","",INDEX('DATA INPUT - nonordered'!E:E,ROW(E26)))</f>
        <v>north sumatera</v>
      </c>
      <c r="F26" s="37" cm="1">
        <f t="array" ref="F26">IF(INDEX('DATA INPUT - nonordered'!F:F,ROW(F26))="","",INDEX('DATA INPUT - nonordered'!F:F,ROW(F26)))</f>
        <v>89.992080000000001</v>
      </c>
      <c r="G26" s="38" cm="1">
        <f t="array" ref="G26">IF(INDEX('DATA INPUT - nonordered'!H:H,ROW(G26))="","",INDEX('DATA INPUT - nonordered'!H:H,ROW(G26)))</f>
        <v>617.09230000000002</v>
      </c>
      <c r="H26" s="36" cm="1">
        <f t="array" ref="H26">IF(INDEX('DATA INPUT - nonordered'!I:I,ROW(H26))="","",INDEX('DATA INPUT - nonordered'!I:I,ROW(H26)))</f>
        <v>1</v>
      </c>
      <c r="I26" s="36" cm="1">
        <f t="array" ref="I26">IF(INDEX('DATA INPUT - nonordered'!J:J,ROW(I26))="","",INDEX('DATA INPUT - nonordered'!J:J,ROW(I26)))</f>
        <v>100</v>
      </c>
      <c r="J26" s="73">
        <f t="shared" si="2"/>
        <v>34</v>
      </c>
      <c r="K26" s="73">
        <f t="shared" si="3"/>
        <v>0</v>
      </c>
      <c r="L26" s="73">
        <f t="shared" si="0"/>
        <v>0</v>
      </c>
      <c r="M26" s="65">
        <f t="shared" si="1"/>
        <v>6.1072051484577783E-2</v>
      </c>
    </row>
    <row r="27" spans="1:13" s="34" customFormat="1">
      <c r="A27" s="36" t="str" cm="1">
        <f t="array" ref="A27">IF(INDEX('DATA INPUT - nonordered'!A:A,ROW(A27))="","",INDEX('DATA INPUT - nonordered'!A:A,ROW(A27)))</f>
        <v>Indonesia</v>
      </c>
      <c r="B27" s="36" cm="1">
        <f t="array" ref="B27">IF(INDEX('DATA INPUT - nonordered'!B:B,ROW(B27))="","",INDEX('DATA INPUT - nonordered'!B:B,ROW(B27)))</f>
        <v>2017</v>
      </c>
      <c r="C27" s="36" t="str" cm="1">
        <f t="array" ref="C27">IF(INDEX('DATA INPUT - nonordered'!C:C,ROW(C27))="","",INDEX('DATA INPUT - nonordered'!C:C,ROW(C27)))</f>
        <v>Births attended by skilled health personnel (%)</v>
      </c>
      <c r="D27" s="36" t="str" cm="1">
        <f t="array" ref="D27">IF(INDEX('DATA INPUT - nonordered'!D:D,ROW(D27))="","",INDEX('DATA INPUT - nonordered'!D:D,ROW(D27)))</f>
        <v>Subnational region</v>
      </c>
      <c r="E27" s="36" t="str" cm="1">
        <f t="array" ref="E27">IF(INDEX('DATA INPUT - nonordered'!E:E,ROW(E27))="","",INDEX('DATA INPUT - nonordered'!E:E,ROW(E27)))</f>
        <v>papua</v>
      </c>
      <c r="F27" s="37" cm="1">
        <f t="array" ref="F27">IF(INDEX('DATA INPUT - nonordered'!F:F,ROW(F27))="","",INDEX('DATA INPUT - nonordered'!F:F,ROW(F27)))</f>
        <v>64.195269999999994</v>
      </c>
      <c r="G27" s="38" cm="1">
        <f t="array" ref="G27">IF(INDEX('DATA INPUT - nonordered'!H:H,ROW(G27))="","",INDEX('DATA INPUT - nonordered'!H:H,ROW(G27)))</f>
        <v>180.49100000000001</v>
      </c>
      <c r="H27" s="36" cm="1">
        <f t="array" ref="H27">IF(INDEX('DATA INPUT - nonordered'!I:I,ROW(H27))="","",INDEX('DATA INPUT - nonordered'!I:I,ROW(H27)))</f>
        <v>1</v>
      </c>
      <c r="I27" s="36" cm="1">
        <f t="array" ref="I27">IF(INDEX('DATA INPUT - nonordered'!J:J,ROW(I27))="","",INDEX('DATA INPUT - nonordered'!J:J,ROW(I27)))</f>
        <v>100</v>
      </c>
      <c r="J27" s="73">
        <f t="shared" si="2"/>
        <v>34</v>
      </c>
      <c r="K27" s="73">
        <f t="shared" si="3"/>
        <v>0</v>
      </c>
      <c r="L27" s="73">
        <f t="shared" si="0"/>
        <v>0</v>
      </c>
      <c r="M27" s="65">
        <f t="shared" si="1"/>
        <v>1.7862734058588851E-2</v>
      </c>
    </row>
    <row r="28" spans="1:13" s="34" customFormat="1">
      <c r="A28" s="36" t="str" cm="1">
        <f t="array" ref="A28">IF(INDEX('DATA INPUT - nonordered'!A:A,ROW(A28))="","",INDEX('DATA INPUT - nonordered'!A:A,ROW(A28)))</f>
        <v>Indonesia</v>
      </c>
      <c r="B28" s="36" cm="1">
        <f t="array" ref="B28">IF(INDEX('DATA INPUT - nonordered'!B:B,ROW(B28))="","",INDEX('DATA INPUT - nonordered'!B:B,ROW(B28)))</f>
        <v>2017</v>
      </c>
      <c r="C28" s="36" t="str" cm="1">
        <f t="array" ref="C28">IF(INDEX('DATA INPUT - nonordered'!C:C,ROW(C28))="","",INDEX('DATA INPUT - nonordered'!C:C,ROW(C28)))</f>
        <v>Births attended by skilled health personnel (%)</v>
      </c>
      <c r="D28" s="36" t="str" cm="1">
        <f t="array" ref="D28">IF(INDEX('DATA INPUT - nonordered'!D:D,ROW(D28))="","",INDEX('DATA INPUT - nonordered'!D:D,ROW(D28)))</f>
        <v>Subnational region</v>
      </c>
      <c r="E28" s="36" t="str" cm="1">
        <f t="array" ref="E28">IF(INDEX('DATA INPUT - nonordered'!E:E,ROW(E28))="","",INDEX('DATA INPUT - nonordered'!E:E,ROW(E28)))</f>
        <v>riau</v>
      </c>
      <c r="F28" s="37" cm="1">
        <f t="array" ref="F28">IF(INDEX('DATA INPUT - nonordered'!F:F,ROW(F28))="","",INDEX('DATA INPUT - nonordered'!F:F,ROW(F28)))</f>
        <v>85.957089999999994</v>
      </c>
      <c r="G28" s="38" cm="1">
        <f t="array" ref="G28">IF(INDEX('DATA INPUT - nonordered'!H:H,ROW(G28))="","",INDEX('DATA INPUT - nonordered'!H:H,ROW(G28)))</f>
        <v>308.423</v>
      </c>
      <c r="H28" s="36" cm="1">
        <f t="array" ref="H28">IF(INDEX('DATA INPUT - nonordered'!I:I,ROW(H28))="","",INDEX('DATA INPUT - nonordered'!I:I,ROW(H28)))</f>
        <v>1</v>
      </c>
      <c r="I28" s="36" cm="1">
        <f t="array" ref="I28">IF(INDEX('DATA INPUT - nonordered'!J:J,ROW(I28))="","",INDEX('DATA INPUT - nonordered'!J:J,ROW(I28)))</f>
        <v>100</v>
      </c>
      <c r="J28" s="73">
        <f t="shared" si="2"/>
        <v>34</v>
      </c>
      <c r="K28" s="73">
        <f t="shared" si="3"/>
        <v>0</v>
      </c>
      <c r="L28" s="73">
        <f t="shared" si="0"/>
        <v>0</v>
      </c>
      <c r="M28" s="65">
        <f t="shared" si="1"/>
        <v>3.0523837900793663E-2</v>
      </c>
    </row>
    <row r="29" spans="1:13" s="34" customFormat="1">
      <c r="A29" s="36" t="str" cm="1">
        <f t="array" ref="A29">IF(INDEX('DATA INPUT - nonordered'!A:A,ROW(A29))="","",INDEX('DATA INPUT - nonordered'!A:A,ROW(A29)))</f>
        <v>Indonesia</v>
      </c>
      <c r="B29" s="36" cm="1">
        <f t="array" ref="B29">IF(INDEX('DATA INPUT - nonordered'!B:B,ROW(B29))="","",INDEX('DATA INPUT - nonordered'!B:B,ROW(B29)))</f>
        <v>2017</v>
      </c>
      <c r="C29" s="36" t="str" cm="1">
        <f t="array" ref="C29">IF(INDEX('DATA INPUT - nonordered'!C:C,ROW(C29))="","",INDEX('DATA INPUT - nonordered'!C:C,ROW(C29)))</f>
        <v>Births attended by skilled health personnel (%)</v>
      </c>
      <c r="D29" s="36" t="str" cm="1">
        <f t="array" ref="D29">IF(INDEX('DATA INPUT - nonordered'!D:D,ROW(D29))="","",INDEX('DATA INPUT - nonordered'!D:D,ROW(D29)))</f>
        <v>Subnational region</v>
      </c>
      <c r="E29" s="36" t="str" cm="1">
        <f t="array" ref="E29">IF(INDEX('DATA INPUT - nonordered'!E:E,ROW(E29))="","",INDEX('DATA INPUT - nonordered'!E:E,ROW(E29)))</f>
        <v>riau islands</v>
      </c>
      <c r="F29" s="37" cm="1">
        <f t="array" ref="F29">IF(INDEX('DATA INPUT - nonordered'!F:F,ROW(F29))="","",INDEX('DATA INPUT - nonordered'!F:F,ROW(F29)))</f>
        <v>99.400750000000002</v>
      </c>
      <c r="G29" s="38" cm="1">
        <f t="array" ref="G29">IF(INDEX('DATA INPUT - nonordered'!H:H,ROW(G29))="","",INDEX('DATA INPUT - nonordered'!H:H,ROW(G29)))</f>
        <v>77.267009999999999</v>
      </c>
      <c r="H29" s="36" cm="1">
        <f t="array" ref="H29">IF(INDEX('DATA INPUT - nonordered'!I:I,ROW(H29))="","",INDEX('DATA INPUT - nonordered'!I:I,ROW(H29)))</f>
        <v>1</v>
      </c>
      <c r="I29" s="36" cm="1">
        <f t="array" ref="I29">IF(INDEX('DATA INPUT - nonordered'!J:J,ROW(I29))="","",INDEX('DATA INPUT - nonordered'!J:J,ROW(I29)))</f>
        <v>100</v>
      </c>
      <c r="J29" s="73">
        <f t="shared" si="2"/>
        <v>34</v>
      </c>
      <c r="K29" s="73">
        <f t="shared" si="3"/>
        <v>0</v>
      </c>
      <c r="L29" s="73">
        <f t="shared" si="0"/>
        <v>0</v>
      </c>
      <c r="M29" s="65">
        <f t="shared" si="1"/>
        <v>7.6469189662217241E-3</v>
      </c>
    </row>
    <row r="30" spans="1:13" s="34" customFormat="1">
      <c r="A30" s="36" t="str" cm="1">
        <f t="array" ref="A30">IF(INDEX('DATA INPUT - nonordered'!A:A,ROW(A30))="","",INDEX('DATA INPUT - nonordered'!A:A,ROW(A30)))</f>
        <v>Indonesia</v>
      </c>
      <c r="B30" s="36" cm="1">
        <f t="array" ref="B30">IF(INDEX('DATA INPUT - nonordered'!B:B,ROW(B30))="","",INDEX('DATA INPUT - nonordered'!B:B,ROW(B30)))</f>
        <v>2017</v>
      </c>
      <c r="C30" s="36" t="str" cm="1">
        <f t="array" ref="C30">IF(INDEX('DATA INPUT - nonordered'!C:C,ROW(C30))="","",INDEX('DATA INPUT - nonordered'!C:C,ROW(C30)))</f>
        <v>Births attended by skilled health personnel (%)</v>
      </c>
      <c r="D30" s="36" t="str" cm="1">
        <f t="array" ref="D30">IF(INDEX('DATA INPUT - nonordered'!D:D,ROW(D30))="","",INDEX('DATA INPUT - nonordered'!D:D,ROW(D30)))</f>
        <v>Subnational region</v>
      </c>
      <c r="E30" s="36" t="str" cm="1">
        <f t="array" ref="E30">IF(INDEX('DATA INPUT - nonordered'!E:E,ROW(E30))="","",INDEX('DATA INPUT - nonordered'!E:E,ROW(E30)))</f>
        <v>south kalimantan</v>
      </c>
      <c r="F30" s="37" cm="1">
        <f t="array" ref="F30">IF(INDEX('DATA INPUT - nonordered'!F:F,ROW(F30))="","",INDEX('DATA INPUT - nonordered'!F:F,ROW(F30)))</f>
        <v>92.616759999999999</v>
      </c>
      <c r="G30" s="38" cm="1">
        <f t="array" ref="G30">IF(INDEX('DATA INPUT - nonordered'!H:H,ROW(G30))="","",INDEX('DATA INPUT - nonordered'!H:H,ROW(G30)))</f>
        <v>164.39859999999999</v>
      </c>
      <c r="H30" s="36" cm="1">
        <f t="array" ref="H30">IF(INDEX('DATA INPUT - nonordered'!I:I,ROW(H30))="","",INDEX('DATA INPUT - nonordered'!I:I,ROW(H30)))</f>
        <v>1</v>
      </c>
      <c r="I30" s="36" cm="1">
        <f t="array" ref="I30">IF(INDEX('DATA INPUT - nonordered'!J:J,ROW(I30))="","",INDEX('DATA INPUT - nonordered'!J:J,ROW(I30)))</f>
        <v>100</v>
      </c>
      <c r="J30" s="73">
        <f t="shared" si="2"/>
        <v>34</v>
      </c>
      <c r="K30" s="73">
        <f t="shared" si="3"/>
        <v>0</v>
      </c>
      <c r="L30" s="73">
        <f t="shared" si="0"/>
        <v>0</v>
      </c>
      <c r="M30" s="65">
        <f t="shared" si="1"/>
        <v>1.6270110262585531E-2</v>
      </c>
    </row>
    <row r="31" spans="1:13" s="34" customFormat="1">
      <c r="A31" s="36" t="str" cm="1">
        <f t="array" ref="A31">IF(INDEX('DATA INPUT - nonordered'!A:A,ROW(A31))="","",INDEX('DATA INPUT - nonordered'!A:A,ROW(A31)))</f>
        <v>Indonesia</v>
      </c>
      <c r="B31" s="36" cm="1">
        <f t="array" ref="B31">IF(INDEX('DATA INPUT - nonordered'!B:B,ROW(B31))="","",INDEX('DATA INPUT - nonordered'!B:B,ROW(B31)))</f>
        <v>2017</v>
      </c>
      <c r="C31" s="36" t="str" cm="1">
        <f t="array" ref="C31">IF(INDEX('DATA INPUT - nonordered'!C:C,ROW(C31))="","",INDEX('DATA INPUT - nonordered'!C:C,ROW(C31)))</f>
        <v>Births attended by skilled health personnel (%)</v>
      </c>
      <c r="D31" s="36" t="str" cm="1">
        <f t="array" ref="D31">IF(INDEX('DATA INPUT - nonordered'!D:D,ROW(D31))="","",INDEX('DATA INPUT - nonordered'!D:D,ROW(D31)))</f>
        <v>Subnational region</v>
      </c>
      <c r="E31" s="36" t="str" cm="1">
        <f t="array" ref="E31">IF(INDEX('DATA INPUT - nonordered'!E:E,ROW(E31))="","",INDEX('DATA INPUT - nonordered'!E:E,ROW(E31)))</f>
        <v>south sulawesi</v>
      </c>
      <c r="F31" s="37" cm="1">
        <f t="array" ref="F31">IF(INDEX('DATA INPUT - nonordered'!F:F,ROW(F31))="","",INDEX('DATA INPUT - nonordered'!F:F,ROW(F31)))</f>
        <v>90.403580000000005</v>
      </c>
      <c r="G31" s="38" cm="1">
        <f t="array" ref="G31">IF(INDEX('DATA INPUT - nonordered'!H:H,ROW(G31))="","",INDEX('DATA INPUT - nonordered'!H:H,ROW(G31)))</f>
        <v>309.49369999999999</v>
      </c>
      <c r="H31" s="36" cm="1">
        <f t="array" ref="H31">IF(INDEX('DATA INPUT - nonordered'!I:I,ROW(H31))="","",INDEX('DATA INPUT - nonordered'!I:I,ROW(H31)))</f>
        <v>1</v>
      </c>
      <c r="I31" s="36" cm="1">
        <f t="array" ref="I31">IF(INDEX('DATA INPUT - nonordered'!J:J,ROW(I31))="","",INDEX('DATA INPUT - nonordered'!J:J,ROW(I31)))</f>
        <v>100</v>
      </c>
      <c r="J31" s="73">
        <f t="shared" si="2"/>
        <v>34</v>
      </c>
      <c r="K31" s="73">
        <f t="shared" si="3"/>
        <v>0</v>
      </c>
      <c r="L31" s="73">
        <f t="shared" si="0"/>
        <v>0</v>
      </c>
      <c r="M31" s="65">
        <f t="shared" si="1"/>
        <v>3.0629802349749737E-2</v>
      </c>
    </row>
    <row r="32" spans="1:13" s="34" customFormat="1">
      <c r="A32" s="36" t="str" cm="1">
        <f t="array" ref="A32">IF(INDEX('DATA INPUT - nonordered'!A:A,ROW(A32))="","",INDEX('DATA INPUT - nonordered'!A:A,ROW(A32)))</f>
        <v>Indonesia</v>
      </c>
      <c r="B32" s="36" cm="1">
        <f t="array" ref="B32">IF(INDEX('DATA INPUT - nonordered'!B:B,ROW(B32))="","",INDEX('DATA INPUT - nonordered'!B:B,ROW(B32)))</f>
        <v>2017</v>
      </c>
      <c r="C32" s="36" t="str" cm="1">
        <f t="array" ref="C32">IF(INDEX('DATA INPUT - nonordered'!C:C,ROW(C32))="","",INDEX('DATA INPUT - nonordered'!C:C,ROW(C32)))</f>
        <v>Births attended by skilled health personnel (%)</v>
      </c>
      <c r="D32" s="36" t="str" cm="1">
        <f t="array" ref="D32">IF(INDEX('DATA INPUT - nonordered'!D:D,ROW(D32))="","",INDEX('DATA INPUT - nonordered'!D:D,ROW(D32)))</f>
        <v>Subnational region</v>
      </c>
      <c r="E32" s="36" t="str" cm="1">
        <f t="array" ref="E32">IF(INDEX('DATA INPUT - nonordered'!E:E,ROW(E32))="","",INDEX('DATA INPUT - nonordered'!E:E,ROW(E32)))</f>
        <v>south sumatera</v>
      </c>
      <c r="F32" s="37" cm="1">
        <f t="array" ref="F32">IF(INDEX('DATA INPUT - nonordered'!F:F,ROW(F32))="","",INDEX('DATA INPUT - nonordered'!F:F,ROW(F32)))</f>
        <v>96.445179999999993</v>
      </c>
      <c r="G32" s="38" cm="1">
        <f t="array" ref="G32">IF(INDEX('DATA INPUT - nonordered'!H:H,ROW(G32))="","",INDEX('DATA INPUT - nonordered'!H:H,ROW(G32)))</f>
        <v>355.35610000000003</v>
      </c>
      <c r="H32" s="36" cm="1">
        <f t="array" ref="H32">IF(INDEX('DATA INPUT - nonordered'!I:I,ROW(H32))="","",INDEX('DATA INPUT - nonordered'!I:I,ROW(H32)))</f>
        <v>1</v>
      </c>
      <c r="I32" s="36" cm="1">
        <f t="array" ref="I32">IF(INDEX('DATA INPUT - nonordered'!J:J,ROW(I32))="","",INDEX('DATA INPUT - nonordered'!J:J,ROW(I32)))</f>
        <v>100</v>
      </c>
      <c r="J32" s="73">
        <f t="shared" si="2"/>
        <v>34</v>
      </c>
      <c r="K32" s="73">
        <f t="shared" si="3"/>
        <v>0</v>
      </c>
      <c r="L32" s="73">
        <f t="shared" si="0"/>
        <v>0</v>
      </c>
      <c r="M32" s="65">
        <f t="shared" si="1"/>
        <v>3.516868713895599E-2</v>
      </c>
    </row>
    <row r="33" spans="1:13" s="34" customFormat="1">
      <c r="A33" s="36" t="str" cm="1">
        <f t="array" ref="A33">IF(INDEX('DATA INPUT - nonordered'!A:A,ROW(A33))="","",INDEX('DATA INPUT - nonordered'!A:A,ROW(A33)))</f>
        <v>Indonesia</v>
      </c>
      <c r="B33" s="36" cm="1">
        <f t="array" ref="B33">IF(INDEX('DATA INPUT - nonordered'!B:B,ROW(B33))="","",INDEX('DATA INPUT - nonordered'!B:B,ROW(B33)))</f>
        <v>2017</v>
      </c>
      <c r="C33" s="36" t="str" cm="1">
        <f t="array" ref="C33">IF(INDEX('DATA INPUT - nonordered'!C:C,ROW(C33))="","",INDEX('DATA INPUT - nonordered'!C:C,ROW(C33)))</f>
        <v>Births attended by skilled health personnel (%)</v>
      </c>
      <c r="D33" s="36" t="str" cm="1">
        <f t="array" ref="D33">IF(INDEX('DATA INPUT - nonordered'!D:D,ROW(D33))="","",INDEX('DATA INPUT - nonordered'!D:D,ROW(D33)))</f>
        <v>Subnational region</v>
      </c>
      <c r="E33" s="36" t="str" cm="1">
        <f t="array" ref="E33">IF(INDEX('DATA INPUT - nonordered'!E:E,ROW(E33))="","",INDEX('DATA INPUT - nonordered'!E:E,ROW(E33)))</f>
        <v>southeast sulawesi</v>
      </c>
      <c r="F33" s="37" cm="1">
        <f t="array" ref="F33">IF(INDEX('DATA INPUT - nonordered'!F:F,ROW(F33))="","",INDEX('DATA INPUT - nonordered'!F:F,ROW(F33)))</f>
        <v>84.66086</v>
      </c>
      <c r="G33" s="38" cm="1">
        <f t="array" ref="G33">IF(INDEX('DATA INPUT - nonordered'!H:H,ROW(G33))="","",INDEX('DATA INPUT - nonordered'!H:H,ROW(G33)))</f>
        <v>119.8061</v>
      </c>
      <c r="H33" s="36" cm="1">
        <f t="array" ref="H33">IF(INDEX('DATA INPUT - nonordered'!I:I,ROW(H33))="","",INDEX('DATA INPUT - nonordered'!I:I,ROW(H33)))</f>
        <v>1</v>
      </c>
      <c r="I33" s="36" cm="1">
        <f t="array" ref="I33">IF(INDEX('DATA INPUT - nonordered'!J:J,ROW(I33))="","",INDEX('DATA INPUT - nonordered'!J:J,ROW(I33)))</f>
        <v>100</v>
      </c>
      <c r="J33" s="73">
        <f t="shared" si="2"/>
        <v>34</v>
      </c>
      <c r="K33" s="73">
        <f t="shared" si="3"/>
        <v>0</v>
      </c>
      <c r="L33" s="73">
        <f t="shared" si="0"/>
        <v>0</v>
      </c>
      <c r="M33" s="65">
        <f t="shared" si="1"/>
        <v>1.1856904238420207E-2</v>
      </c>
    </row>
    <row r="34" spans="1:13" s="34" customFormat="1">
      <c r="A34" s="36" t="str" cm="1">
        <f t="array" ref="A34">IF(INDEX('DATA INPUT - nonordered'!A:A,ROW(A34))="","",INDEX('DATA INPUT - nonordered'!A:A,ROW(A34)))</f>
        <v>Indonesia</v>
      </c>
      <c r="B34" s="36" cm="1">
        <f t="array" ref="B34">IF(INDEX('DATA INPUT - nonordered'!B:B,ROW(B34))="","",INDEX('DATA INPUT - nonordered'!B:B,ROW(B34)))</f>
        <v>2017</v>
      </c>
      <c r="C34" s="36" t="str" cm="1">
        <f t="array" ref="C34">IF(INDEX('DATA INPUT - nonordered'!C:C,ROW(C34))="","",INDEX('DATA INPUT - nonordered'!C:C,ROW(C34)))</f>
        <v>Births attended by skilled health personnel (%)</v>
      </c>
      <c r="D34" s="36" t="str" cm="1">
        <f t="array" ref="D34">IF(INDEX('DATA INPUT - nonordered'!D:D,ROW(D34))="","",INDEX('DATA INPUT - nonordered'!D:D,ROW(D34)))</f>
        <v>Subnational region</v>
      </c>
      <c r="E34" s="36" t="str" cm="1">
        <f t="array" ref="E34">IF(INDEX('DATA INPUT - nonordered'!E:E,ROW(E34))="","",INDEX('DATA INPUT - nonordered'!E:E,ROW(E34)))</f>
        <v>west java</v>
      </c>
      <c r="F34" s="37" cm="1">
        <f t="array" ref="F34">IF(INDEX('DATA INPUT - nonordered'!F:F,ROW(F34))="","",INDEX('DATA INPUT - nonordered'!F:F,ROW(F34)))</f>
        <v>89.838880000000003</v>
      </c>
      <c r="G34" s="38" cm="1">
        <f t="array" ref="G34">IF(INDEX('DATA INPUT - nonordered'!H:H,ROW(G34))="","",INDEX('DATA INPUT - nonordered'!H:H,ROW(G34)))</f>
        <v>1979.521</v>
      </c>
      <c r="H34" s="36" cm="1">
        <f t="array" ref="H34">IF(INDEX('DATA INPUT - nonordered'!I:I,ROW(H34))="","",INDEX('DATA INPUT - nonordered'!I:I,ROW(H34)))</f>
        <v>1</v>
      </c>
      <c r="I34" s="36" cm="1">
        <f t="array" ref="I34">IF(INDEX('DATA INPUT - nonordered'!J:J,ROW(I34))="","",INDEX('DATA INPUT - nonordered'!J:J,ROW(I34)))</f>
        <v>100</v>
      </c>
      <c r="J34" s="73">
        <f t="shared" si="2"/>
        <v>34</v>
      </c>
      <c r="K34" s="73">
        <f t="shared" si="3"/>
        <v>0</v>
      </c>
      <c r="L34" s="73">
        <f t="shared" si="0"/>
        <v>0</v>
      </c>
      <c r="M34" s="65">
        <f t="shared" si="1"/>
        <v>0.19590814603715342</v>
      </c>
    </row>
    <row r="35" spans="1:13" s="34" customFormat="1">
      <c r="A35" s="36" t="str" cm="1">
        <f t="array" ref="A35">IF(INDEX('DATA INPUT - nonordered'!A:A,ROW(A35))="","",INDEX('DATA INPUT - nonordered'!A:A,ROW(A35)))</f>
        <v>Indonesia</v>
      </c>
      <c r="B35" s="36" cm="1">
        <f t="array" ref="B35">IF(INDEX('DATA INPUT - nonordered'!B:B,ROW(B35))="","",INDEX('DATA INPUT - nonordered'!B:B,ROW(B35)))</f>
        <v>2017</v>
      </c>
      <c r="C35" s="36" t="str" cm="1">
        <f t="array" ref="C35">IF(INDEX('DATA INPUT - nonordered'!C:C,ROW(C35))="","",INDEX('DATA INPUT - nonordered'!C:C,ROW(C35)))</f>
        <v>Births attended by skilled health personnel (%)</v>
      </c>
      <c r="D35" s="36" t="str" cm="1">
        <f t="array" ref="D35">IF(INDEX('DATA INPUT - nonordered'!D:D,ROW(D35))="","",INDEX('DATA INPUT - nonordered'!D:D,ROW(D35)))</f>
        <v>Subnational region</v>
      </c>
      <c r="E35" s="36" t="str" cm="1">
        <f t="array" ref="E35">IF(INDEX('DATA INPUT - nonordered'!E:E,ROW(E35))="","",INDEX('DATA INPUT - nonordered'!E:E,ROW(E35)))</f>
        <v>west kalimantan</v>
      </c>
      <c r="F35" s="37" cm="1">
        <f t="array" ref="F35">IF(INDEX('DATA INPUT - nonordered'!F:F,ROW(F35))="","",INDEX('DATA INPUT - nonordered'!F:F,ROW(F35)))</f>
        <v>88.604730000000004</v>
      </c>
      <c r="G35" s="38" cm="1">
        <f t="array" ref="G35">IF(INDEX('DATA INPUT - nonordered'!H:H,ROW(G35))="","",INDEX('DATA INPUT - nonordered'!H:H,ROW(G35)))</f>
        <v>211.84630000000001</v>
      </c>
      <c r="H35" s="36" cm="1">
        <f t="array" ref="H35">IF(INDEX('DATA INPUT - nonordered'!I:I,ROW(H35))="","",INDEX('DATA INPUT - nonordered'!I:I,ROW(H35)))</f>
        <v>1</v>
      </c>
      <c r="I35" s="36" cm="1">
        <f t="array" ref="I35">IF(INDEX('DATA INPUT - nonordered'!J:J,ROW(I35))="","",INDEX('DATA INPUT - nonordered'!J:J,ROW(I35)))</f>
        <v>100</v>
      </c>
      <c r="J35" s="73">
        <f t="shared" si="2"/>
        <v>34</v>
      </c>
      <c r="K35" s="73">
        <f t="shared" si="3"/>
        <v>0</v>
      </c>
      <c r="L35" s="73">
        <f t="shared" si="0"/>
        <v>0</v>
      </c>
      <c r="M35" s="65">
        <f t="shared" si="1"/>
        <v>2.0965888150633723E-2</v>
      </c>
    </row>
    <row r="36" spans="1:13" s="34" customFormat="1">
      <c r="A36" s="36" t="str" cm="1">
        <f t="array" ref="A36">IF(INDEX('DATA INPUT - nonordered'!A:A,ROW(A36))="","",INDEX('DATA INPUT - nonordered'!A:A,ROW(A36)))</f>
        <v>Indonesia</v>
      </c>
      <c r="B36" s="36" cm="1">
        <f t="array" ref="B36">IF(INDEX('DATA INPUT - nonordered'!B:B,ROW(B36))="","",INDEX('DATA INPUT - nonordered'!B:B,ROW(B36)))</f>
        <v>2017</v>
      </c>
      <c r="C36" s="36" t="str" cm="1">
        <f t="array" ref="C36">IF(INDEX('DATA INPUT - nonordered'!C:C,ROW(C36))="","",INDEX('DATA INPUT - nonordered'!C:C,ROW(C36)))</f>
        <v>Births attended by skilled health personnel (%)</v>
      </c>
      <c r="D36" s="36" t="str" cm="1">
        <f t="array" ref="D36">IF(INDEX('DATA INPUT - nonordered'!D:D,ROW(D36))="","",INDEX('DATA INPUT - nonordered'!D:D,ROW(D36)))</f>
        <v>Subnational region</v>
      </c>
      <c r="E36" s="36" t="str" cm="1">
        <f t="array" ref="E36">IF(INDEX('DATA INPUT - nonordered'!E:E,ROW(E36))="","",INDEX('DATA INPUT - nonordered'!E:E,ROW(E36)))</f>
        <v>west nusa tenggara</v>
      </c>
      <c r="F36" s="37" cm="1">
        <f t="array" ref="F36">IF(INDEX('DATA INPUT - nonordered'!F:F,ROW(F36))="","",INDEX('DATA INPUT - nonordered'!F:F,ROW(F36)))</f>
        <v>94.780910000000006</v>
      </c>
      <c r="G36" s="38" cm="1">
        <f t="array" ref="G36">IF(INDEX('DATA INPUT - nonordered'!H:H,ROW(G36))="","",INDEX('DATA INPUT - nonordered'!H:H,ROW(G36)))</f>
        <v>223.6183</v>
      </c>
      <c r="H36" s="36" cm="1">
        <f t="array" ref="H36">IF(INDEX('DATA INPUT - nonordered'!I:I,ROW(H36))="","",INDEX('DATA INPUT - nonordered'!I:I,ROW(H36)))</f>
        <v>1</v>
      </c>
      <c r="I36" s="36" cm="1">
        <f t="array" ref="I36">IF(INDEX('DATA INPUT - nonordered'!J:J,ROW(I36))="","",INDEX('DATA INPUT - nonordered'!J:J,ROW(I36)))</f>
        <v>100</v>
      </c>
      <c r="J36" s="73">
        <f t="shared" si="2"/>
        <v>34</v>
      </c>
      <c r="K36" s="73">
        <f t="shared" si="3"/>
        <v>0</v>
      </c>
      <c r="L36" s="73">
        <f t="shared" si="0"/>
        <v>0</v>
      </c>
      <c r="M36" s="65">
        <f t="shared" si="1"/>
        <v>2.2130932974684273E-2</v>
      </c>
    </row>
    <row r="37" spans="1:13" s="34" customFormat="1">
      <c r="A37" s="36" t="str" cm="1">
        <f t="array" ref="A37">IF(INDEX('DATA INPUT - nonordered'!A:A,ROW(A37))="","",INDEX('DATA INPUT - nonordered'!A:A,ROW(A37)))</f>
        <v>Indonesia</v>
      </c>
      <c r="B37" s="36" cm="1">
        <f t="array" ref="B37">IF(INDEX('DATA INPUT - nonordered'!B:B,ROW(B37))="","",INDEX('DATA INPUT - nonordered'!B:B,ROW(B37)))</f>
        <v>2017</v>
      </c>
      <c r="C37" s="36" t="str" cm="1">
        <f t="array" ref="C37">IF(INDEX('DATA INPUT - nonordered'!C:C,ROW(C37))="","",INDEX('DATA INPUT - nonordered'!C:C,ROW(C37)))</f>
        <v>Births attended by skilled health personnel (%)</v>
      </c>
      <c r="D37" s="36" t="str" cm="1">
        <f t="array" ref="D37">IF(INDEX('DATA INPUT - nonordered'!D:D,ROW(D37))="","",INDEX('DATA INPUT - nonordered'!D:D,ROW(D37)))</f>
        <v>Subnational region</v>
      </c>
      <c r="E37" s="36" t="str" cm="1">
        <f t="array" ref="E37">IF(INDEX('DATA INPUT - nonordered'!E:E,ROW(E37))="","",INDEX('DATA INPUT - nonordered'!E:E,ROW(E37)))</f>
        <v>west papua</v>
      </c>
      <c r="F37" s="37" cm="1">
        <f t="array" ref="F37">IF(INDEX('DATA INPUT - nonordered'!F:F,ROW(F37))="","",INDEX('DATA INPUT - nonordered'!F:F,ROW(F37)))</f>
        <v>74.048450000000003</v>
      </c>
      <c r="G37" s="38" cm="1">
        <f t="array" ref="G37">IF(INDEX('DATA INPUT - nonordered'!H:H,ROW(G37))="","",INDEX('DATA INPUT - nonordered'!H:H,ROW(G37)))</f>
        <v>39.138280000000002</v>
      </c>
      <c r="H37" s="36" cm="1">
        <f t="array" ref="H37">IF(INDEX('DATA INPUT - nonordered'!I:I,ROW(H37))="","",INDEX('DATA INPUT - nonordered'!I:I,ROW(H37)))</f>
        <v>1</v>
      </c>
      <c r="I37" s="36" cm="1">
        <f t="array" ref="I37">IF(INDEX('DATA INPUT - nonordered'!J:J,ROW(I37))="","",INDEX('DATA INPUT - nonordered'!J:J,ROW(I37)))</f>
        <v>100</v>
      </c>
      <c r="J37" s="73">
        <f t="shared" si="2"/>
        <v>34</v>
      </c>
      <c r="K37" s="73">
        <f t="shared" si="3"/>
        <v>0</v>
      </c>
      <c r="L37" s="73">
        <f t="shared" si="0"/>
        <v>0</v>
      </c>
      <c r="M37" s="65">
        <f t="shared" si="1"/>
        <v>3.8734157777982662E-3</v>
      </c>
    </row>
    <row r="38" spans="1:13" s="34" customFormat="1">
      <c r="A38" s="36" t="str" cm="1">
        <f t="array" ref="A38">IF(INDEX('DATA INPUT - nonordered'!A:A,ROW(A38))="","",INDEX('DATA INPUT - nonordered'!A:A,ROW(A38)))</f>
        <v>Indonesia</v>
      </c>
      <c r="B38" s="36" cm="1">
        <f t="array" ref="B38">IF(INDEX('DATA INPUT - nonordered'!B:B,ROW(B38))="","",INDEX('DATA INPUT - nonordered'!B:B,ROW(B38)))</f>
        <v>2017</v>
      </c>
      <c r="C38" s="36" t="str" cm="1">
        <f t="array" ref="C38">IF(INDEX('DATA INPUT - nonordered'!C:C,ROW(C38))="","",INDEX('DATA INPUT - nonordered'!C:C,ROW(C38)))</f>
        <v>Births attended by skilled health personnel (%)</v>
      </c>
      <c r="D38" s="36" t="str" cm="1">
        <f t="array" ref="D38">IF(INDEX('DATA INPUT - nonordered'!D:D,ROW(D38))="","",INDEX('DATA INPUT - nonordered'!D:D,ROW(D38)))</f>
        <v>Subnational region</v>
      </c>
      <c r="E38" s="36" t="str" cm="1">
        <f t="array" ref="E38">IF(INDEX('DATA INPUT - nonordered'!E:E,ROW(E38))="","",INDEX('DATA INPUT - nonordered'!E:E,ROW(E38)))</f>
        <v>west sulawesi</v>
      </c>
      <c r="F38" s="37" cm="1">
        <f t="array" ref="F38">IF(INDEX('DATA INPUT - nonordered'!F:F,ROW(F38))="","",INDEX('DATA INPUT - nonordered'!F:F,ROW(F38)))</f>
        <v>87.004270000000005</v>
      </c>
      <c r="G38" s="38" cm="1">
        <f t="array" ref="G38">IF(INDEX('DATA INPUT - nonordered'!H:H,ROW(G38))="","",INDEX('DATA INPUT - nonordered'!H:H,ROW(G38)))</f>
        <v>55.924329999999998</v>
      </c>
      <c r="H38" s="36" cm="1">
        <f t="array" ref="H38">IF(INDEX('DATA INPUT - nonordered'!I:I,ROW(H38))="","",INDEX('DATA INPUT - nonordered'!I:I,ROW(H38)))</f>
        <v>1</v>
      </c>
      <c r="I38" s="36" cm="1">
        <f t="array" ref="I38">IF(INDEX('DATA INPUT - nonordered'!J:J,ROW(I38))="","",INDEX('DATA INPUT - nonordered'!J:J,ROW(I38)))</f>
        <v>100</v>
      </c>
      <c r="J38" s="73">
        <f t="shared" si="2"/>
        <v>34</v>
      </c>
      <c r="K38" s="73">
        <f t="shared" si="3"/>
        <v>0</v>
      </c>
      <c r="L38" s="73">
        <f t="shared" si="0"/>
        <v>0</v>
      </c>
      <c r="M38" s="65">
        <f t="shared" si="1"/>
        <v>5.5346883456502656E-3</v>
      </c>
    </row>
    <row r="39" spans="1:13" s="34" customFormat="1">
      <c r="A39" s="36" t="str" cm="1">
        <f t="array" ref="A39">IF(INDEX('DATA INPUT - nonordered'!A:A,ROW(A39))="","",INDEX('DATA INPUT - nonordered'!A:A,ROW(A39)))</f>
        <v>Indonesia</v>
      </c>
      <c r="B39" s="36" cm="1">
        <f t="array" ref="B39">IF(INDEX('DATA INPUT - nonordered'!B:B,ROW(B39))="","",INDEX('DATA INPUT - nonordered'!B:B,ROW(B39)))</f>
        <v>2017</v>
      </c>
      <c r="C39" s="36" t="str" cm="1">
        <f t="array" ref="C39">IF(INDEX('DATA INPUT - nonordered'!C:C,ROW(C39))="","",INDEX('DATA INPUT - nonordered'!C:C,ROW(C39)))</f>
        <v>Births attended by skilled health personnel (%)</v>
      </c>
      <c r="D39" s="36" t="str" cm="1">
        <f t="array" ref="D39">IF(INDEX('DATA INPUT - nonordered'!D:D,ROW(D39))="","",INDEX('DATA INPUT - nonordered'!D:D,ROW(D39)))</f>
        <v>Subnational region</v>
      </c>
      <c r="E39" s="36" t="str" cm="1">
        <f t="array" ref="E39">IF(INDEX('DATA INPUT - nonordered'!E:E,ROW(E39))="","",INDEX('DATA INPUT - nonordered'!E:E,ROW(E39)))</f>
        <v>west sumatera</v>
      </c>
      <c r="F39" s="37" cm="1">
        <f t="array" ref="F39">IF(INDEX('DATA INPUT - nonordered'!F:F,ROW(F39))="","",INDEX('DATA INPUT - nonordered'!F:F,ROW(F39)))</f>
        <v>97.627529999999993</v>
      </c>
      <c r="G39" s="38" cm="1">
        <f t="array" ref="G39">IF(INDEX('DATA INPUT - nonordered'!H:H,ROW(G39))="","",INDEX('DATA INPUT - nonordered'!H:H,ROW(G39)))</f>
        <v>195.2602</v>
      </c>
      <c r="H39" s="36" cm="1">
        <f t="array" ref="H39">IF(INDEX('DATA INPUT - nonordered'!I:I,ROW(H39))="","",INDEX('DATA INPUT - nonordered'!I:I,ROW(H39)))</f>
        <v>1</v>
      </c>
      <c r="I39" s="36" cm="1">
        <f t="array" ref="I39">IF(INDEX('DATA INPUT - nonordered'!J:J,ROW(I39))="","",INDEX('DATA INPUT - nonordered'!J:J,ROW(I39)))</f>
        <v>100</v>
      </c>
      <c r="J39" s="73">
        <f t="shared" si="2"/>
        <v>34</v>
      </c>
      <c r="K39" s="73">
        <f t="shared" si="3"/>
        <v>0</v>
      </c>
      <c r="L39" s="73">
        <f t="shared" si="0"/>
        <v>0</v>
      </c>
      <c r="M39" s="65">
        <f t="shared" si="1"/>
        <v>1.9324404124454242E-2</v>
      </c>
    </row>
    <row r="40" spans="1:13" s="34" customFormat="1">
      <c r="A40" s="36" t="str" cm="1">
        <f t="array" ref="A40">IF(INDEX('DATA INPUT - nonordered'!A:A,ROW(A40))="","",INDEX('DATA INPUT - nonordered'!A:A,ROW(A40)))</f>
        <v>Indonesia</v>
      </c>
      <c r="B40" s="36" cm="1">
        <f t="array" ref="B40">IF(INDEX('DATA INPUT - nonordered'!B:B,ROW(B40))="","",INDEX('DATA INPUT - nonordered'!B:B,ROW(B40)))</f>
        <v>2017</v>
      </c>
      <c r="C40" s="36" t="str" cm="1">
        <f t="array" ref="C40">IF(INDEX('DATA INPUT - nonordered'!C:C,ROW(C40))="","",INDEX('DATA INPUT - nonordered'!C:C,ROW(C40)))</f>
        <v>Births attended by skilled health personnel (%)</v>
      </c>
      <c r="D40" s="36" t="str" cm="1">
        <f t="array" ref="D40">IF(INDEX('DATA INPUT - nonordered'!D:D,ROW(D40))="","",INDEX('DATA INPUT - nonordered'!D:D,ROW(D40)))</f>
        <v>Subnational region</v>
      </c>
      <c r="E40" s="36" t="str" cm="1">
        <f t="array" ref="E40">IF(INDEX('DATA INPUT - nonordered'!E:E,ROW(E40))="","",INDEX('DATA INPUT - nonordered'!E:E,ROW(E40)))</f>
        <v>yogyakarta</v>
      </c>
      <c r="F40" s="37" cm="1">
        <f t="array" ref="F40">IF(INDEX('DATA INPUT - nonordered'!F:F,ROW(F40))="","",INDEX('DATA INPUT - nonordered'!F:F,ROW(F40)))</f>
        <v>97.711519999999993</v>
      </c>
      <c r="G40" s="38" cm="1">
        <f t="array" ref="G40">IF(INDEX('DATA INPUT - nonordered'!H:H,ROW(G40))="","",INDEX('DATA INPUT - nonordered'!H:H,ROW(G40)))</f>
        <v>133.29509999999999</v>
      </c>
      <c r="H40" s="36" cm="1">
        <f t="array" ref="H40">IF(INDEX('DATA INPUT - nonordered'!I:I,ROW(H40))="","",INDEX('DATA INPUT - nonordered'!I:I,ROW(H40)))</f>
        <v>1</v>
      </c>
      <c r="I40" s="36" cm="1">
        <f t="array" ref="I40">IF(INDEX('DATA INPUT - nonordered'!J:J,ROW(I40))="","",INDEX('DATA INPUT - nonordered'!J:J,ROW(I40)))</f>
        <v>100</v>
      </c>
      <c r="J40" s="73">
        <f t="shared" si="2"/>
        <v>34</v>
      </c>
      <c r="K40" s="73">
        <f t="shared" si="3"/>
        <v>0</v>
      </c>
      <c r="L40" s="73">
        <f t="shared" si="0"/>
        <v>0</v>
      </c>
      <c r="M40" s="65">
        <f t="shared" si="1"/>
        <v>1.3191876174507351E-2</v>
      </c>
    </row>
    <row r="41" spans="1:13" s="34" customFormat="1">
      <c r="A41" s="36" t="str" cm="1">
        <f t="array" ref="A41">IF(INDEX('DATA INPUT - nonordered'!A:A,ROW(A41))="","",INDEX('DATA INPUT - nonordered'!A:A,ROW(A41)))</f>
        <v/>
      </c>
      <c r="B41" s="36" t="str" cm="1">
        <f t="array" ref="B41">IF(INDEX('DATA INPUT - nonordered'!B:B,ROW(B41))="","",INDEX('DATA INPUT - nonordered'!B:B,ROW(B41)))</f>
        <v/>
      </c>
      <c r="C41" s="36" t="str" cm="1">
        <f t="array" ref="C41">IF(INDEX('DATA INPUT - nonordered'!C:C,ROW(C41))="","",INDEX('DATA INPUT - nonordered'!C:C,ROW(C41)))</f>
        <v/>
      </c>
      <c r="D41" s="36" t="str" cm="1">
        <f t="array" ref="D41">IF(INDEX('DATA INPUT - nonordered'!D:D,ROW(D41))="","",INDEX('DATA INPUT - nonordered'!D:D,ROW(D41)))</f>
        <v/>
      </c>
      <c r="E41" s="36" t="str" cm="1">
        <f t="array" ref="E41">IF(INDEX('DATA INPUT - nonordered'!E:E,ROW(E41))="","",INDEX('DATA INPUT - nonordered'!E:E,ROW(E41)))</f>
        <v/>
      </c>
      <c r="F41" s="37" t="str" cm="1">
        <f t="array" ref="F41">IF(INDEX('DATA INPUT - nonordered'!F:F,ROW(F41))="","",INDEX('DATA INPUT - nonordered'!F:F,ROW(F41)))</f>
        <v/>
      </c>
      <c r="G41" s="38" t="str" cm="1">
        <f t="array" ref="G41">IF(INDEX('DATA INPUT - nonordered'!H:H,ROW(G41))="","",INDEX('DATA INPUT - nonordered'!H:H,ROW(G41)))</f>
        <v/>
      </c>
      <c r="H41" s="36" t="str" cm="1">
        <f t="array" ref="H41">IF(INDEX('DATA INPUT - nonordered'!I:I,ROW(H41))="","",INDEX('DATA INPUT - nonordered'!I:I,ROW(H41)))</f>
        <v/>
      </c>
      <c r="I41" s="36" t="str" cm="1">
        <f t="array" ref="I41">IF(INDEX('DATA INPUT - nonordered'!J:J,ROW(I41))="","",INDEX('DATA INPUT - nonordered'!J:J,ROW(I41)))</f>
        <v/>
      </c>
      <c r="J41" s="73" t="str">
        <f t="shared" si="2"/>
        <v/>
      </c>
      <c r="K41" s="73" t="str">
        <f t="shared" si="3"/>
        <v/>
      </c>
      <c r="L41" s="73" t="str">
        <f t="shared" si="0"/>
        <v/>
      </c>
      <c r="M41" s="65" t="str">
        <f t="shared" si="1"/>
        <v/>
      </c>
    </row>
    <row r="42" spans="1:13" s="34" customFormat="1">
      <c r="A42" s="36" t="str" cm="1">
        <f t="array" ref="A42">IF(INDEX('DATA INPUT - nonordered'!A:A,ROW(A42))="","",INDEX('DATA INPUT - nonordered'!A:A,ROW(A42)))</f>
        <v/>
      </c>
      <c r="B42" s="36" t="str" cm="1">
        <f t="array" ref="B42">IF(INDEX('DATA INPUT - nonordered'!B:B,ROW(B42))="","",INDEX('DATA INPUT - nonordered'!B:B,ROW(B42)))</f>
        <v/>
      </c>
      <c r="C42" s="36" t="str" cm="1">
        <f t="array" ref="C42">IF(INDEX('DATA INPUT - nonordered'!C:C,ROW(C42))="","",INDEX('DATA INPUT - nonordered'!C:C,ROW(C42)))</f>
        <v/>
      </c>
      <c r="D42" s="36" t="str" cm="1">
        <f t="array" ref="D42">IF(INDEX('DATA INPUT - nonordered'!D:D,ROW(D42))="","",INDEX('DATA INPUT - nonordered'!D:D,ROW(D42)))</f>
        <v/>
      </c>
      <c r="E42" s="36" t="str" cm="1">
        <f t="array" ref="E42">IF(INDEX('DATA INPUT - nonordered'!E:E,ROW(E42))="","",INDEX('DATA INPUT - nonordered'!E:E,ROW(E42)))</f>
        <v/>
      </c>
      <c r="F42" s="37" t="str" cm="1">
        <f t="array" ref="F42">IF(INDEX('DATA INPUT - nonordered'!F:F,ROW(F42))="","",INDEX('DATA INPUT - nonordered'!F:F,ROW(F42)))</f>
        <v/>
      </c>
      <c r="G42" s="38" t="str" cm="1">
        <f t="array" ref="G42">IF(INDEX('DATA INPUT - nonordered'!H:H,ROW(G42))="","",INDEX('DATA INPUT - nonordered'!H:H,ROW(G42)))</f>
        <v/>
      </c>
      <c r="H42" s="36" t="str" cm="1">
        <f t="array" ref="H42">IF(INDEX('DATA INPUT - nonordered'!I:I,ROW(H42))="","",INDEX('DATA INPUT - nonordered'!I:I,ROW(H42)))</f>
        <v/>
      </c>
      <c r="I42" s="36" t="str" cm="1">
        <f t="array" ref="I42">IF(INDEX('DATA INPUT - nonordered'!J:J,ROW(I42))="","",INDEX('DATA INPUT - nonordered'!J:J,ROW(I42)))</f>
        <v/>
      </c>
      <c r="J42" s="73" t="str">
        <f t="shared" si="2"/>
        <v/>
      </c>
      <c r="K42" s="73" t="str">
        <f t="shared" si="3"/>
        <v/>
      </c>
      <c r="L42" s="73" t="str">
        <f t="shared" si="0"/>
        <v/>
      </c>
      <c r="M42" s="65" t="str">
        <f t="shared" si="1"/>
        <v/>
      </c>
    </row>
    <row r="43" spans="1:13" s="34" customFormat="1">
      <c r="A43" s="36" t="str" cm="1">
        <f t="array" ref="A43">IF(INDEX('DATA INPUT - nonordered'!A:A,ROW(A43))="","",INDEX('DATA INPUT - nonordered'!A:A,ROW(A43)))</f>
        <v/>
      </c>
      <c r="B43" s="36" t="str" cm="1">
        <f t="array" ref="B43">IF(INDEX('DATA INPUT - nonordered'!B:B,ROW(B43))="","",INDEX('DATA INPUT - nonordered'!B:B,ROW(B43)))</f>
        <v/>
      </c>
      <c r="C43" s="36" t="str" cm="1">
        <f t="array" ref="C43">IF(INDEX('DATA INPUT - nonordered'!C:C,ROW(C43))="","",INDEX('DATA INPUT - nonordered'!C:C,ROW(C43)))</f>
        <v/>
      </c>
      <c r="D43" s="36" t="str" cm="1">
        <f t="array" ref="D43">IF(INDEX('DATA INPUT - nonordered'!D:D,ROW(D43))="","",INDEX('DATA INPUT - nonordered'!D:D,ROW(D43)))</f>
        <v/>
      </c>
      <c r="E43" s="36" t="str" cm="1">
        <f t="array" ref="E43">IF(INDEX('DATA INPUT - nonordered'!E:E,ROW(E43))="","",INDEX('DATA INPUT - nonordered'!E:E,ROW(E43)))</f>
        <v/>
      </c>
      <c r="F43" s="37" t="str" cm="1">
        <f t="array" ref="F43">IF(INDEX('DATA INPUT - nonordered'!F:F,ROW(F43))="","",INDEX('DATA INPUT - nonordered'!F:F,ROW(F43)))</f>
        <v/>
      </c>
      <c r="G43" s="38" t="str" cm="1">
        <f t="array" ref="G43">IF(INDEX('DATA INPUT - nonordered'!H:H,ROW(G43))="","",INDEX('DATA INPUT - nonordered'!H:H,ROW(G43)))</f>
        <v/>
      </c>
      <c r="H43" s="36" t="str" cm="1">
        <f t="array" ref="H43">IF(INDEX('DATA INPUT - nonordered'!I:I,ROW(H43))="","",INDEX('DATA INPUT - nonordered'!I:I,ROW(H43)))</f>
        <v/>
      </c>
      <c r="I43" s="36" t="str" cm="1">
        <f t="array" ref="I43">IF(INDEX('DATA INPUT - nonordered'!J:J,ROW(I43))="","",INDEX('DATA INPUT - nonordered'!J:J,ROW(I43)))</f>
        <v/>
      </c>
      <c r="J43" s="73" t="str">
        <f t="shared" si="2"/>
        <v/>
      </c>
      <c r="K43" s="73" t="str">
        <f t="shared" si="3"/>
        <v/>
      </c>
      <c r="L43" s="73" t="str">
        <f t="shared" si="0"/>
        <v/>
      </c>
      <c r="M43" s="65" t="str">
        <f t="shared" si="1"/>
        <v/>
      </c>
    </row>
    <row r="44" spans="1:13" s="34" customFormat="1">
      <c r="A44" s="36" t="str" cm="1">
        <f t="array" ref="A44">IF(INDEX('DATA INPUT - nonordered'!A:A,ROW(A44))="","",INDEX('DATA INPUT - nonordered'!A:A,ROW(A44)))</f>
        <v/>
      </c>
      <c r="B44" s="36" t="str" cm="1">
        <f t="array" ref="B44">IF(INDEX('DATA INPUT - nonordered'!B:B,ROW(B44))="","",INDEX('DATA INPUT - nonordered'!B:B,ROW(B44)))</f>
        <v/>
      </c>
      <c r="C44" s="36" t="str" cm="1">
        <f t="array" ref="C44">IF(INDEX('DATA INPUT - nonordered'!C:C,ROW(C44))="","",INDEX('DATA INPUT - nonordered'!C:C,ROW(C44)))</f>
        <v/>
      </c>
      <c r="D44" s="36" t="str" cm="1">
        <f t="array" ref="D44">IF(INDEX('DATA INPUT - nonordered'!D:D,ROW(D44))="","",INDEX('DATA INPUT - nonordered'!D:D,ROW(D44)))</f>
        <v/>
      </c>
      <c r="E44" s="36" t="str" cm="1">
        <f t="array" ref="E44">IF(INDEX('DATA INPUT - nonordered'!E:E,ROW(E44))="","",INDEX('DATA INPUT - nonordered'!E:E,ROW(E44)))</f>
        <v/>
      </c>
      <c r="F44" s="37" t="str" cm="1">
        <f t="array" ref="F44">IF(INDEX('DATA INPUT - nonordered'!F:F,ROW(F44))="","",INDEX('DATA INPUT - nonordered'!F:F,ROW(F44)))</f>
        <v/>
      </c>
      <c r="G44" s="38" t="str" cm="1">
        <f t="array" ref="G44">IF(INDEX('DATA INPUT - nonordered'!H:H,ROW(G44))="","",INDEX('DATA INPUT - nonordered'!H:H,ROW(G44)))</f>
        <v/>
      </c>
      <c r="H44" s="36" t="str" cm="1">
        <f t="array" ref="H44">IF(INDEX('DATA INPUT - nonordered'!I:I,ROW(H44))="","",INDEX('DATA INPUT - nonordered'!I:I,ROW(H44)))</f>
        <v/>
      </c>
      <c r="I44" s="36" t="str" cm="1">
        <f t="array" ref="I44">IF(INDEX('DATA INPUT - nonordered'!J:J,ROW(I44))="","",INDEX('DATA INPUT - nonordered'!J:J,ROW(I44)))</f>
        <v/>
      </c>
      <c r="J44" s="73" t="str">
        <f t="shared" si="2"/>
        <v/>
      </c>
      <c r="K44" s="73" t="str">
        <f t="shared" si="3"/>
        <v/>
      </c>
      <c r="L44" s="73" t="str">
        <f t="shared" si="0"/>
        <v/>
      </c>
      <c r="M44" s="65" t="str">
        <f t="shared" si="1"/>
        <v/>
      </c>
    </row>
    <row r="45" spans="1:13" s="34" customFormat="1">
      <c r="A45" s="36" t="str" cm="1">
        <f t="array" ref="A45">IF(INDEX('DATA INPUT - nonordered'!A:A,ROW(A45))="","",INDEX('DATA INPUT - nonordered'!A:A,ROW(A45)))</f>
        <v/>
      </c>
      <c r="B45" s="36" t="str" cm="1">
        <f t="array" ref="B45">IF(INDEX('DATA INPUT - nonordered'!B:B,ROW(B45))="","",INDEX('DATA INPUT - nonordered'!B:B,ROW(B45)))</f>
        <v/>
      </c>
      <c r="C45" s="36" t="str" cm="1">
        <f t="array" ref="C45">IF(INDEX('DATA INPUT - nonordered'!C:C,ROW(C45))="","",INDEX('DATA INPUT - nonordered'!C:C,ROW(C45)))</f>
        <v/>
      </c>
      <c r="D45" s="36" t="str" cm="1">
        <f t="array" ref="D45">IF(INDEX('DATA INPUT - nonordered'!D:D,ROW(D45))="","",INDEX('DATA INPUT - nonordered'!D:D,ROW(D45)))</f>
        <v/>
      </c>
      <c r="E45" s="36" t="str" cm="1">
        <f t="array" ref="E45">IF(INDEX('DATA INPUT - nonordered'!E:E,ROW(E45))="","",INDEX('DATA INPUT - nonordered'!E:E,ROW(E45)))</f>
        <v/>
      </c>
      <c r="F45" s="37" t="str" cm="1">
        <f t="array" ref="F45">IF(INDEX('DATA INPUT - nonordered'!F:F,ROW(F45))="","",INDEX('DATA INPUT - nonordered'!F:F,ROW(F45)))</f>
        <v/>
      </c>
      <c r="G45" s="38" t="str" cm="1">
        <f t="array" ref="G45">IF(INDEX('DATA INPUT - nonordered'!H:H,ROW(G45))="","",INDEX('DATA INPUT - nonordered'!H:H,ROW(G45)))</f>
        <v/>
      </c>
      <c r="H45" s="36" t="str" cm="1">
        <f t="array" ref="H45">IF(INDEX('DATA INPUT - nonordered'!I:I,ROW(H45))="","",INDEX('DATA INPUT - nonordered'!I:I,ROW(H45)))</f>
        <v/>
      </c>
      <c r="I45" s="36" t="str" cm="1">
        <f t="array" ref="I45">IF(INDEX('DATA INPUT - nonordered'!J:J,ROW(I45))="","",INDEX('DATA INPUT - nonordered'!J:J,ROW(I45)))</f>
        <v/>
      </c>
      <c r="J45" s="73" t="str">
        <f t="shared" si="2"/>
        <v/>
      </c>
      <c r="K45" s="73" t="str">
        <f t="shared" si="3"/>
        <v/>
      </c>
      <c r="L45" s="73" t="str">
        <f t="shared" si="0"/>
        <v/>
      </c>
      <c r="M45" s="65" t="str">
        <f t="shared" si="1"/>
        <v/>
      </c>
    </row>
    <row r="46" spans="1:13" s="34" customFormat="1">
      <c r="A46" s="36" t="str" cm="1">
        <f t="array" ref="A46">IF(INDEX('DATA INPUT - nonordered'!A:A,ROW(A46))="","",INDEX('DATA INPUT - nonordered'!A:A,ROW(A46)))</f>
        <v/>
      </c>
      <c r="B46" s="36" t="str" cm="1">
        <f t="array" ref="B46">IF(INDEX('DATA INPUT - nonordered'!B:B,ROW(B46))="","",INDEX('DATA INPUT - nonordered'!B:B,ROW(B46)))</f>
        <v/>
      </c>
      <c r="C46" s="36" t="str" cm="1">
        <f t="array" ref="C46">IF(INDEX('DATA INPUT - nonordered'!C:C,ROW(C46))="","",INDEX('DATA INPUT - nonordered'!C:C,ROW(C46)))</f>
        <v/>
      </c>
      <c r="D46" s="36" t="str" cm="1">
        <f t="array" ref="D46">IF(INDEX('DATA INPUT - nonordered'!D:D,ROW(D46))="","",INDEX('DATA INPUT - nonordered'!D:D,ROW(D46)))</f>
        <v/>
      </c>
      <c r="E46" s="36" t="str" cm="1">
        <f t="array" ref="E46">IF(INDEX('DATA INPUT - nonordered'!E:E,ROW(E46))="","",INDEX('DATA INPUT - nonordered'!E:E,ROW(E46)))</f>
        <v/>
      </c>
      <c r="F46" s="37" t="str" cm="1">
        <f t="array" ref="F46">IF(INDEX('DATA INPUT - nonordered'!F:F,ROW(F46))="","",INDEX('DATA INPUT - nonordered'!F:F,ROW(F46)))</f>
        <v/>
      </c>
      <c r="G46" s="38" t="str" cm="1">
        <f t="array" ref="G46">IF(INDEX('DATA INPUT - nonordered'!H:H,ROW(G46))="","",INDEX('DATA INPUT - nonordered'!H:H,ROW(G46)))</f>
        <v/>
      </c>
      <c r="H46" s="36" t="str" cm="1">
        <f t="array" ref="H46">IF(INDEX('DATA INPUT - nonordered'!I:I,ROW(H46))="","",INDEX('DATA INPUT - nonordered'!I:I,ROW(H46)))</f>
        <v/>
      </c>
      <c r="I46" s="36" t="str" cm="1">
        <f t="array" ref="I46">IF(INDEX('DATA INPUT - nonordered'!J:J,ROW(I46))="","",INDEX('DATA INPUT - nonordered'!J:J,ROW(I46)))</f>
        <v/>
      </c>
      <c r="J46" s="73" t="str">
        <f t="shared" si="2"/>
        <v/>
      </c>
      <c r="K46" s="73" t="str">
        <f t="shared" si="3"/>
        <v/>
      </c>
      <c r="L46" s="73" t="str">
        <f t="shared" si="0"/>
        <v/>
      </c>
      <c r="M46" s="65" t="str">
        <f t="shared" si="1"/>
        <v/>
      </c>
    </row>
    <row r="47" spans="1:13" s="34" customFormat="1">
      <c r="A47" s="36" t="str" cm="1">
        <f t="array" ref="A47">IF(INDEX('DATA INPUT - nonordered'!A:A,ROW(A47))="","",INDEX('DATA INPUT - nonordered'!A:A,ROW(A47)))</f>
        <v/>
      </c>
      <c r="B47" s="36" t="str" cm="1">
        <f t="array" ref="B47">IF(INDEX('DATA INPUT - nonordered'!B:B,ROW(B47))="","",INDEX('DATA INPUT - nonordered'!B:B,ROW(B47)))</f>
        <v/>
      </c>
      <c r="C47" s="36" t="str" cm="1">
        <f t="array" ref="C47">IF(INDEX('DATA INPUT - nonordered'!C:C,ROW(C47))="","",INDEX('DATA INPUT - nonordered'!C:C,ROW(C47)))</f>
        <v/>
      </c>
      <c r="D47" s="36" t="str" cm="1">
        <f t="array" ref="D47">IF(INDEX('DATA INPUT - nonordered'!D:D,ROW(D47))="","",INDEX('DATA INPUT - nonordered'!D:D,ROW(D47)))</f>
        <v/>
      </c>
      <c r="E47" s="36" t="str" cm="1">
        <f t="array" ref="E47">IF(INDEX('DATA INPUT - nonordered'!E:E,ROW(E47))="","",INDEX('DATA INPUT - nonordered'!E:E,ROW(E47)))</f>
        <v/>
      </c>
      <c r="F47" s="37" t="str" cm="1">
        <f t="array" ref="F47">IF(INDEX('DATA INPUT - nonordered'!F:F,ROW(F47))="","",INDEX('DATA INPUT - nonordered'!F:F,ROW(F47)))</f>
        <v/>
      </c>
      <c r="G47" s="38" t="str" cm="1">
        <f t="array" ref="G47">IF(INDEX('DATA INPUT - nonordered'!H:H,ROW(G47))="","",INDEX('DATA INPUT - nonordered'!H:H,ROW(G47)))</f>
        <v/>
      </c>
      <c r="H47" s="36" t="str" cm="1">
        <f t="array" ref="H47">IF(INDEX('DATA INPUT - nonordered'!I:I,ROW(H47))="","",INDEX('DATA INPUT - nonordered'!I:I,ROW(H47)))</f>
        <v/>
      </c>
      <c r="I47" s="36" t="str" cm="1">
        <f t="array" ref="I47">IF(INDEX('DATA INPUT - nonordered'!J:J,ROW(I47))="","",INDEX('DATA INPUT - nonordered'!J:J,ROW(I47)))</f>
        <v/>
      </c>
      <c r="J47" s="73" t="str">
        <f t="shared" si="2"/>
        <v/>
      </c>
      <c r="K47" s="73" t="str">
        <f t="shared" si="3"/>
        <v/>
      </c>
      <c r="L47" s="73" t="str">
        <f t="shared" si="0"/>
        <v/>
      </c>
      <c r="M47" s="65" t="str">
        <f t="shared" si="1"/>
        <v/>
      </c>
    </row>
    <row r="48" spans="1:13" s="34" customFormat="1">
      <c r="A48" s="36" t="str" cm="1">
        <f t="array" ref="A48">IF(INDEX('DATA INPUT - nonordered'!A:A,ROW(A48))="","",INDEX('DATA INPUT - nonordered'!A:A,ROW(A48)))</f>
        <v/>
      </c>
      <c r="B48" s="36" t="str" cm="1">
        <f t="array" ref="B48">IF(INDEX('DATA INPUT - nonordered'!B:B,ROW(B48))="","",INDEX('DATA INPUT - nonordered'!B:B,ROW(B48)))</f>
        <v/>
      </c>
      <c r="C48" s="36" t="str" cm="1">
        <f t="array" ref="C48">IF(INDEX('DATA INPUT - nonordered'!C:C,ROW(C48))="","",INDEX('DATA INPUT - nonordered'!C:C,ROW(C48)))</f>
        <v/>
      </c>
      <c r="D48" s="36" t="str" cm="1">
        <f t="array" ref="D48">IF(INDEX('DATA INPUT - nonordered'!D:D,ROW(D48))="","",INDEX('DATA INPUT - nonordered'!D:D,ROW(D48)))</f>
        <v/>
      </c>
      <c r="E48" s="36" t="str" cm="1">
        <f t="array" ref="E48">IF(INDEX('DATA INPUT - nonordered'!E:E,ROW(E48))="","",INDEX('DATA INPUT - nonordered'!E:E,ROW(E48)))</f>
        <v/>
      </c>
      <c r="F48" s="37" t="str" cm="1">
        <f t="array" ref="F48">IF(INDEX('DATA INPUT - nonordered'!F:F,ROW(F48))="","",INDEX('DATA INPUT - nonordered'!F:F,ROW(F48)))</f>
        <v/>
      </c>
      <c r="G48" s="38" t="str" cm="1">
        <f t="array" ref="G48">IF(INDEX('DATA INPUT - nonordered'!H:H,ROW(G48))="","",INDEX('DATA INPUT - nonordered'!H:H,ROW(G48)))</f>
        <v/>
      </c>
      <c r="H48" s="36" t="str" cm="1">
        <f t="array" ref="H48">IF(INDEX('DATA INPUT - nonordered'!I:I,ROW(H48))="","",INDEX('DATA INPUT - nonordered'!I:I,ROW(H48)))</f>
        <v/>
      </c>
      <c r="I48" s="36" t="str" cm="1">
        <f t="array" ref="I48">IF(INDEX('DATA INPUT - nonordered'!J:J,ROW(I48))="","",INDEX('DATA INPUT - nonordered'!J:J,ROW(I48)))</f>
        <v/>
      </c>
      <c r="J48" s="73" t="str">
        <f t="shared" si="2"/>
        <v/>
      </c>
      <c r="K48" s="73" t="str">
        <f t="shared" si="3"/>
        <v/>
      </c>
      <c r="L48" s="73" t="str">
        <f t="shared" si="0"/>
        <v/>
      </c>
      <c r="M48" s="65" t="str">
        <f t="shared" si="1"/>
        <v/>
      </c>
    </row>
    <row r="49" spans="1:13" s="34" customFormat="1">
      <c r="A49" s="36" t="str" cm="1">
        <f t="array" ref="A49">IF(INDEX('DATA INPUT - nonordered'!A:A,ROW(A49))="","",INDEX('DATA INPUT - nonordered'!A:A,ROW(A49)))</f>
        <v/>
      </c>
      <c r="B49" s="36" t="str" cm="1">
        <f t="array" ref="B49">IF(INDEX('DATA INPUT - nonordered'!B:B,ROW(B49))="","",INDEX('DATA INPUT - nonordered'!B:B,ROW(B49)))</f>
        <v/>
      </c>
      <c r="C49" s="36" t="str" cm="1">
        <f t="array" ref="C49">IF(INDEX('DATA INPUT - nonordered'!C:C,ROW(C49))="","",INDEX('DATA INPUT - nonordered'!C:C,ROW(C49)))</f>
        <v/>
      </c>
      <c r="D49" s="36" t="str" cm="1">
        <f t="array" ref="D49">IF(INDEX('DATA INPUT - nonordered'!D:D,ROW(D49))="","",INDEX('DATA INPUT - nonordered'!D:D,ROW(D49)))</f>
        <v/>
      </c>
      <c r="E49" s="36" t="str" cm="1">
        <f t="array" ref="E49">IF(INDEX('DATA INPUT - nonordered'!E:E,ROW(E49))="","",INDEX('DATA INPUT - nonordered'!E:E,ROW(E49)))</f>
        <v/>
      </c>
      <c r="F49" s="37" t="str" cm="1">
        <f t="array" ref="F49">IF(INDEX('DATA INPUT - nonordered'!F:F,ROW(F49))="","",INDEX('DATA INPUT - nonordered'!F:F,ROW(F49)))</f>
        <v/>
      </c>
      <c r="G49" s="38" t="str" cm="1">
        <f t="array" ref="G49">IF(INDEX('DATA INPUT - nonordered'!H:H,ROW(G49))="","",INDEX('DATA INPUT - nonordered'!H:H,ROW(G49)))</f>
        <v/>
      </c>
      <c r="H49" s="36" t="str" cm="1">
        <f t="array" ref="H49">IF(INDEX('DATA INPUT - nonordered'!I:I,ROW(H49))="","",INDEX('DATA INPUT - nonordered'!I:I,ROW(H49)))</f>
        <v/>
      </c>
      <c r="I49" s="36" t="str" cm="1">
        <f t="array" ref="I49">IF(INDEX('DATA INPUT - nonordered'!J:J,ROW(I49))="","",INDEX('DATA INPUT - nonordered'!J:J,ROW(I49)))</f>
        <v/>
      </c>
      <c r="J49" s="73" t="str">
        <f t="shared" si="2"/>
        <v/>
      </c>
      <c r="K49" s="73" t="str">
        <f t="shared" si="3"/>
        <v/>
      </c>
      <c r="L49" s="73" t="str">
        <f t="shared" si="0"/>
        <v/>
      </c>
      <c r="M49" s="65" t="str">
        <f t="shared" si="1"/>
        <v/>
      </c>
    </row>
    <row r="50" spans="1:13" s="34" customFormat="1">
      <c r="A50" s="36" t="str" cm="1">
        <f t="array" ref="A50">IF(INDEX('DATA INPUT - nonordered'!A:A,ROW(A50))="","",INDEX('DATA INPUT - nonordered'!A:A,ROW(A50)))</f>
        <v/>
      </c>
      <c r="B50" s="36" t="str" cm="1">
        <f t="array" ref="B50">IF(INDEX('DATA INPUT - nonordered'!B:B,ROW(B50))="","",INDEX('DATA INPUT - nonordered'!B:B,ROW(B50)))</f>
        <v/>
      </c>
      <c r="C50" s="36" t="str" cm="1">
        <f t="array" ref="C50">IF(INDEX('DATA INPUT - nonordered'!C:C,ROW(C50))="","",INDEX('DATA INPUT - nonordered'!C:C,ROW(C50)))</f>
        <v/>
      </c>
      <c r="D50" s="36" t="str" cm="1">
        <f t="array" ref="D50">IF(INDEX('DATA INPUT - nonordered'!D:D,ROW(D50))="","",INDEX('DATA INPUT - nonordered'!D:D,ROW(D50)))</f>
        <v/>
      </c>
      <c r="E50" s="36" t="str" cm="1">
        <f t="array" ref="E50">IF(INDEX('DATA INPUT - nonordered'!E:E,ROW(E50))="","",INDEX('DATA INPUT - nonordered'!E:E,ROW(E50)))</f>
        <v/>
      </c>
      <c r="F50" s="37" t="str" cm="1">
        <f t="array" ref="F50">IF(INDEX('DATA INPUT - nonordered'!F:F,ROW(F50))="","",INDEX('DATA INPUT - nonordered'!F:F,ROW(F50)))</f>
        <v/>
      </c>
      <c r="G50" s="38" t="str" cm="1">
        <f t="array" ref="G50">IF(INDEX('DATA INPUT - nonordered'!H:H,ROW(G50))="","",INDEX('DATA INPUT - nonordered'!H:H,ROW(G50)))</f>
        <v/>
      </c>
      <c r="H50" s="36" t="str" cm="1">
        <f t="array" ref="H50">IF(INDEX('DATA INPUT - nonordered'!I:I,ROW(H50))="","",INDEX('DATA INPUT - nonordered'!I:I,ROW(H50)))</f>
        <v/>
      </c>
      <c r="I50" s="36" t="str" cm="1">
        <f t="array" ref="I50">IF(INDEX('DATA INPUT - nonordered'!J:J,ROW(I50))="","",INDEX('DATA INPUT - nonordered'!J:J,ROW(I50)))</f>
        <v/>
      </c>
      <c r="J50" s="73" t="str">
        <f t="shared" si="2"/>
        <v/>
      </c>
      <c r="K50" s="73" t="str">
        <f t="shared" si="3"/>
        <v/>
      </c>
      <c r="L50" s="73" t="str">
        <f t="shared" si="0"/>
        <v/>
      </c>
      <c r="M50" s="65" t="str">
        <f t="shared" si="1"/>
        <v/>
      </c>
    </row>
  </sheetData>
  <mergeCells count="2">
    <mergeCell ref="V3:Y3"/>
    <mergeCell ref="J3:U3"/>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cf400b-2091-4726-8187-68f8c13706ec">
      <Terms xmlns="http://schemas.microsoft.com/office/infopath/2007/PartnerControls"/>
    </lcf76f155ced4ddcb4097134ff3c332f>
    <TaxCatchAll xmlns="a17f7540-ed51-46a6-92dc-a3f64171d3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B5BD5A4E60EA42B33B409F894C5247" ma:contentTypeVersion="18" ma:contentTypeDescription="Create a new document." ma:contentTypeScope="" ma:versionID="61330997952167b7052ba265f09cff5c">
  <xsd:schema xmlns:xsd="http://www.w3.org/2001/XMLSchema" xmlns:xs="http://www.w3.org/2001/XMLSchema" xmlns:p="http://schemas.microsoft.com/office/2006/metadata/properties" xmlns:ns2="eecf400b-2091-4726-8187-68f8c13706ec" xmlns:ns3="a17f7540-ed51-46a6-92dc-a3f64171d3d8" targetNamespace="http://schemas.microsoft.com/office/2006/metadata/properties" ma:root="true" ma:fieldsID="cb855d0dea1066b4fa6c76030e36d931" ns2:_="" ns3:_="">
    <xsd:import namespace="eecf400b-2091-4726-8187-68f8c13706ec"/>
    <xsd:import namespace="a17f7540-ed51-46a6-92dc-a3f64171d3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f400b-2091-4726-8187-68f8c1370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7f7540-ed51-46a6-92dc-a3f64171d3d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a3d1c4-94ac-4884-99b8-05980d7efedd}" ma:internalName="TaxCatchAll" ma:showField="CatchAllData" ma:web="a17f7540-ed51-46a6-92dc-a3f64171d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05A7C9-F36E-44B0-B057-C5F6214772DB}">
  <ds:schemaRefs>
    <ds:schemaRef ds:uri="http://schemas.microsoft.com/office/2006/metadata/properties"/>
    <ds:schemaRef ds:uri="http://schemas.microsoft.com/office/infopath/2007/PartnerControls"/>
    <ds:schemaRef ds:uri="eecf400b-2091-4726-8187-68f8c13706ec"/>
    <ds:schemaRef ds:uri="a17f7540-ed51-46a6-92dc-a3f64171d3d8"/>
  </ds:schemaRefs>
</ds:datastoreItem>
</file>

<file path=customXml/itemProps2.xml><?xml version="1.0" encoding="utf-8"?>
<ds:datastoreItem xmlns:ds="http://schemas.openxmlformats.org/officeDocument/2006/customXml" ds:itemID="{C88488D9-8C4D-431F-AAD3-C322A7049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f400b-2091-4726-8187-68f8c13706ec"/>
    <ds:schemaRef ds:uri="a17f7540-ed51-46a6-92dc-a3f64171d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B88098-78FF-4FFE-A617-89EF8D39FA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vt:lpstr>
      <vt:lpstr>about</vt:lpstr>
      <vt:lpstr>how to</vt:lpstr>
      <vt:lpstr>technical notes</vt:lpstr>
      <vt:lpstr>glossary</vt:lpstr>
      <vt:lpstr>DATA INPUT - ordered</vt:lpstr>
      <vt:lpstr>d-1</vt:lpstr>
      <vt:lpstr>r-1</vt:lpstr>
      <vt:lpstr>aci</vt:lpstr>
      <vt:lpstr>rci</vt:lpstr>
      <vt:lpstr>sii</vt:lpstr>
      <vt:lpstr>rii</vt:lpstr>
      <vt:lpstr>par-1</vt:lpstr>
      <vt:lpstr>paf-1</vt:lpstr>
      <vt:lpstr>DATA INPUT - nonordered</vt:lpstr>
      <vt:lpstr>d-2</vt:lpstr>
      <vt:lpstr>r-2</vt:lpstr>
      <vt:lpstr>mdm</vt:lpstr>
      <vt:lpstr>mdb</vt:lpstr>
      <vt:lpstr>mdr</vt:lpstr>
      <vt:lpstr>idis</vt:lpstr>
      <vt:lpstr>bgv</vt:lpstr>
      <vt:lpstr>bgsd</vt:lpstr>
      <vt:lpstr>cov</vt:lpstr>
      <vt:lpstr>ti</vt:lpstr>
      <vt:lpstr>mld</vt:lpstr>
      <vt:lpstr>par-2</vt:lpstr>
      <vt:lpstr>paf-2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KIRKBY, Katherine</dc:creator>
  <cp:keywords/>
  <dc:description/>
  <cp:lastModifiedBy>KIRKBY, Katherine</cp:lastModifiedBy>
  <cp:revision/>
  <dcterms:created xsi:type="dcterms:W3CDTF">2023-10-13T13:25:01Z</dcterms:created>
  <dcterms:modified xsi:type="dcterms:W3CDTF">2024-10-28T11:25:10Z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0x01010040B5BD5A4E60EA42B33B409F894C5247</vt:lpwstr>
  </property>
</Properties>
</file>